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ängelliste" state="visible" r:id="rId4"/>
    <sheet sheetId="2" name="Auswertung" state="visible" r:id="rId5"/>
  </sheets>
  <definedNames>
    <definedName name="_xlnm.Print_Titles" localSheetId="0">'Mängelliste'!$10:$10</definedName>
  </definedNames>
  <calcPr calcId="171027" fullCalcOnLoad="1"/>
</workbook>
</file>

<file path=xl/sharedStrings.xml><?xml version="1.0" encoding="utf-8"?>
<sst xmlns="http://schemas.openxmlformats.org/spreadsheetml/2006/main" count="100" uniqueCount="89">
  <si>
    <t>Mängelliste</t>
  </si>
  <si>
    <t>Mängel erfassen, Firmen zuordnen, Fristen und Status verfolgen  ·  Gelb hinterlegte Felder ausfüllen</t>
  </si>
  <si>
    <t>Bauvorhaben</t>
  </si>
  <si>
    <t>Stand (Datum)</t>
  </si>
  <si>
    <t>Aufgestellt von</t>
  </si>
  <si>
    <t>Anlass (Begehung, Abnahme, Gewährleistung)</t>
  </si>
  <si>
    <t>Blatt</t>
  </si>
  <si>
    <t>Verteiler</t>
  </si>
  <si>
    <t>Nr.</t>
  </si>
  <si>
    <t>Ort (Haus, Geschoss, Raum, Achse)</t>
  </si>
  <si>
    <t>Gewerk</t>
  </si>
  <si>
    <t>Firma</t>
  </si>
  <si>
    <t>Mangelbeschreibung</t>
  </si>
  <si>
    <t>festgestellt am</t>
  </si>
  <si>
    <t>Frist</t>
  </si>
  <si>
    <t>Status</t>
  </si>
  <si>
    <t>erledigt am</t>
  </si>
  <si>
    <t>Foto-Nr. / Bemerkung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</si>
  <si>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</si>
  <si>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</si>
  <si>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</si>
  <si>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</si>
  <si>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</si>
  <si>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</si>
  <si>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</si>
  <si>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</si>
  <si>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</si>
  <si>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</si>
  <si>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</si>
  <si>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</si>
  <si>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</si>
  <si>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</si>
  <si>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</si>
  <si>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</si>
  <si>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</si>
  <si>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</si>
  <si>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</si>
  <si>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</si>
  <si>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</si>
  <si>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</si>
  <si>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</si>
  <si>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</si>
  <si>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</si>
  <si>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</si>
  <si>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</si>
  <si>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</si>
  <si>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</si>
  <si>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</si>
  <si>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</si>
  <si>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</si>
  <si>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</si>
  <si>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</si>
  <si>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</si>
  <si>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</si>
  <si>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</si>
  <si>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</si>
  <si>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</si>
  <si>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</si>
  <si>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</si>
  <si>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</si>
  <si>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</si>
  <si>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</si>
  <si>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</si>
  <si>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</si>
  <si>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</si>
  <si>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</si>
  <si>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</si>
  <si>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</si>
  <si>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Status: offen, in Arbeit oder erledigt. Mängel mit genauer Ortsangabe beschreiben und mit Foto belegen. Für die Mängelbeseitigung eine angemessene Frist setzen (§ 13 Abs. 5 VOB/B, § 635 BGB). In der Excel-Fassung wählen Sie Status und Firma aus Listen; das Blatt „Auswertung“ zählt offene, laufende, erledigte und überfällige Mängel je Firma.</t>
  </si>
  <si>
    <t>Übersicht</t>
  </si>
  <si>
    <t>Mängel gesamt</t>
  </si>
  <si>
    <t>offen</t>
  </si>
  <si>
    <t>in Arbeit</t>
  </si>
  <si>
    <t>erledigt</t>
  </si>
  <si>
    <t>überfällig</t>
  </si>
  <si>
    <t>Je Firma: Blatt „Auswertung“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</si>
  <si>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</si>
  <si>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Mängelliste · Auswertung je Firma</t>
  </si>
  <si>
    <t>Rechnet automatisch aus dem Blatt „Mängelliste“  ·  Firmennamen in die gelben Felder eintragen – sie stehen dann in der Liste zur Auswahl</t>
  </si>
  <si>
    <t>Gesamt</t>
  </si>
  <si>
    <t>Erledigungsquote</t>
  </si>
  <si>
    <t>ohne Firma</t>
  </si>
  <si>
    <t>alle Firmen</t>
  </si>
  <si>
    <t>davon überfällig</t>
  </si>
  <si>
    <t>nächste offene Frist</t>
  </si>
  <si>
    <t>Mustermann Bau GmbH</t>
  </si>
  <si>
    <t>Elektro Weber</t>
  </si>
  <si>
    <t>Sanitär Schulz</t>
  </si>
  <si>
    <t>„offen“ zählt auch Mängel ohne Status. „Überfällig“ = Frist überschritten und noch nicht erledigt. Firmennamen genau so schreiben wie in der Mängelliste – am einfachsten dort aus der Liste wählen. Weitere Firmen in den freien gelben Zeilen ergänzen.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</si>
</sst>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 %"/>
  </numFmts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sz val="9.5"/>
    </font>
    <font>
      <i/>
      <color rgb="FF6B5B3A"/>
      <sz val="8.5"/>
    </font>
    <font>
      <color rgb="FF1F2937"/>
    </font>
    <font>
      <i/>
      <color rgb="FF6B7280"/>
      <sz val="8.5"/>
    </font>
    <font>
      <b/>
      <color rgb="FF162A4D"/>
      <sz val="10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FFBF0"/>
      </patternFill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164" fontId="0" fillId="2" borderId="2" xfId="0" applyNumberFormat="1" applyFill="1" applyBorder="1"/>
    <xf numFmtId="0" fontId="6" fillId="4" borderId="0" xfId="0" applyFont="1" applyFill="1" applyAlignment="1">
      <alignment vertical="top" wrapText="1"/>
    </xf>
    <xf numFmtId="1" fontId="7" fillId="5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0" fillId="0" borderId="3" xfId="0" applyBorder="1"/>
    <xf numFmtId="0" fontId="9" fillId="0" borderId="2" xfId="0" applyFont="1" applyBorder="1"/>
    <xf numFmtId="165" fontId="7" fillId="5" borderId="2" xfId="0" applyNumberFormat="1" applyFont="1" applyFill="1" applyBorder="1"/>
    <xf numFmtId="164" fontId="7" fillId="5" borderId="2" xfId="0" applyNumberFormat="1" applyFont="1" applyFill="1" applyBorder="1"/>
  </cellXfs>
  <cellStyles count="1">
    <cellStyle name="Normal" xfId="0" builtinId="0"/>
  </cellStyles>
  <dxfs count="6">
    <dxf>
      <fill>
        <patternFill patternType="solid">
          <bgColor rgb="FFDCFCE7"/>
        </patternFill>
      </fill>
    </dxf>
    <dxf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8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2" max="2" width="16.64" customWidth="1"/>
    <col min="3" max="3" width="11.520000000000001" customWidth="1"/>
    <col min="4" max="4" width="14.080000000000002" customWidth="1"/>
    <col min="5" max="5" width="33.28" customWidth="1"/>
    <col min="6" max="9" width="9.600000000000001" customWidth="1"/>
    <col min="10" max="10" width="14.080000000000002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5" spans="1:10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4" t="s">
        <v>3</v>
      </c>
      <c r="B6" s="5"/>
      <c r="C6" s="5"/>
      <c r="D6" s="5"/>
      <c r="E6" s="5"/>
      <c r="F6" s="4" t="s">
        <v>4</v>
      </c>
      <c r="G6" s="5"/>
      <c r="H6" s="5"/>
      <c r="I6" s="5"/>
      <c r="J6" s="5"/>
    </row>
    <row r="7" spans="1:10" x14ac:dyDescent="0.25">
      <c r="A7" s="4" t="s">
        <v>5</v>
      </c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4" t="s">
        <v>6</v>
      </c>
      <c r="B8" s="5"/>
      <c r="C8" s="5"/>
      <c r="D8" s="5"/>
      <c r="E8" s="5"/>
      <c r="F8" s="4" t="s">
        <v>7</v>
      </c>
      <c r="G8" s="5"/>
      <c r="H8" s="5"/>
      <c r="I8" s="5"/>
      <c r="J8" s="5"/>
    </row>
    <row r="10" ht="30" customHeight="1" spans="1:10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</row>
    <row r="11" spans="1:10" x14ac:dyDescent="0.25">
      <c r="A11" s="7" t="s">
        <v>18</v>
      </c>
      <c r="B11" s="5"/>
      <c r="C11" s="5"/>
      <c r="D11" s="5"/>
      <c r="E11" s="5"/>
      <c r="F11" s="8"/>
      <c r="G11" s="8"/>
      <c r="H11" s="5"/>
      <c r="I11" s="8"/>
      <c r="J11" s="5"/>
    </row>
    <row r="12" spans="1:10" x14ac:dyDescent="0.25">
      <c r="A12" s="7" t="s">
        <v>19</v>
      </c>
      <c r="B12" s="5"/>
      <c r="C12" s="5"/>
      <c r="D12" s="5"/>
      <c r="E12" s="5"/>
      <c r="F12" s="8"/>
      <c r="G12" s="8"/>
      <c r="H12" s="5"/>
      <c r="I12" s="8"/>
      <c r="J12" s="5"/>
    </row>
    <row r="13" spans="1:10" x14ac:dyDescent="0.25">
      <c r="A13" s="7" t="s">
        <v>20</v>
      </c>
      <c r="B13" s="5"/>
      <c r="C13" s="5"/>
      <c r="D13" s="5"/>
      <c r="E13" s="5"/>
      <c r="F13" s="8"/>
      <c r="G13" s="8"/>
      <c r="H13" s="5"/>
      <c r="I13" s="8"/>
      <c r="J13" s="5"/>
    </row>
    <row r="14" spans="1:10" x14ac:dyDescent="0.25">
      <c r="A14" s="7" t="s">
        <v>21</v>
      </c>
      <c r="B14" s="5"/>
      <c r="C14" s="5"/>
      <c r="D14" s="5"/>
      <c r="E14" s="5"/>
      <c r="F14" s="8"/>
      <c r="G14" s="8"/>
      <c r="H14" s="5"/>
      <c r="I14" s="8"/>
      <c r="J14" s="5"/>
    </row>
    <row r="15" spans="1:10" x14ac:dyDescent="0.25">
      <c r="A15" s="7" t="s">
        <v>22</v>
      </c>
      <c r="B15" s="5"/>
      <c r="C15" s="5"/>
      <c r="D15" s="5"/>
      <c r="E15" s="5"/>
      <c r="F15" s="8"/>
      <c r="G15" s="8"/>
      <c r="H15" s="5"/>
      <c r="I15" s="8"/>
      <c r="J15" s="5"/>
    </row>
    <row r="16" spans="1:10" x14ac:dyDescent="0.25">
      <c r="A16" s="7" t="s">
        <v>23</v>
      </c>
      <c r="B16" s="5"/>
      <c r="C16" s="5"/>
      <c r="D16" s="5"/>
      <c r="E16" s="5"/>
      <c r="F16" s="8"/>
      <c r="G16" s="8"/>
      <c r="H16" s="5"/>
      <c r="I16" s="8"/>
      <c r="J16" s="5"/>
    </row>
    <row r="17" spans="1:10" x14ac:dyDescent="0.25">
      <c r="A17" s="7" t="s">
        <v>24</v>
      </c>
      <c r="B17" s="5"/>
      <c r="C17" s="5"/>
      <c r="D17" s="5"/>
      <c r="E17" s="5"/>
      <c r="F17" s="8"/>
      <c r="G17" s="8"/>
      <c r="H17" s="5"/>
      <c r="I17" s="8"/>
      <c r="J17" s="5"/>
    </row>
    <row r="18" spans="1:10" x14ac:dyDescent="0.25">
      <c r="A18" s="7" t="s">
        <v>25</v>
      </c>
      <c r="B18" s="5"/>
      <c r="C18" s="5"/>
      <c r="D18" s="5"/>
      <c r="E18" s="5"/>
      <c r="F18" s="8"/>
      <c r="G18" s="8"/>
      <c r="H18" s="5"/>
      <c r="I18" s="8"/>
      <c r="J18" s="5"/>
    </row>
    <row r="19" spans="1:10" x14ac:dyDescent="0.25">
      <c r="A19" s="7" t="s">
        <v>26</v>
      </c>
      <c r="B19" s="5"/>
      <c r="C19" s="5"/>
      <c r="D19" s="5"/>
      <c r="E19" s="5"/>
      <c r="F19" s="8"/>
      <c r="G19" s="8"/>
      <c r="H19" s="5"/>
      <c r="I19" s="8"/>
      <c r="J19" s="5"/>
    </row>
    <row r="20" spans="1:10" x14ac:dyDescent="0.25">
      <c r="A20" s="7" t="s">
        <v>27</v>
      </c>
      <c r="B20" s="5"/>
      <c r="C20" s="5"/>
      <c r="D20" s="5"/>
      <c r="E20" s="5"/>
      <c r="F20" s="8"/>
      <c r="G20" s="8"/>
      <c r="H20" s="5"/>
      <c r="I20" s="8"/>
      <c r="J20" s="5"/>
    </row>
    <row r="21" spans="1:10" x14ac:dyDescent="0.25">
      <c r="A21" s="7" t="s">
        <v>28</v>
      </c>
      <c r="B21" s="5"/>
      <c r="C21" s="5"/>
      <c r="D21" s="5"/>
      <c r="E21" s="5"/>
      <c r="F21" s="8"/>
      <c r="G21" s="8"/>
      <c r="H21" s="5"/>
      <c r="I21" s="8"/>
      <c r="J21" s="5"/>
    </row>
    <row r="22" spans="1:10" x14ac:dyDescent="0.25">
      <c r="A22" s="7" t="s">
        <v>29</v>
      </c>
      <c r="B22" s="5"/>
      <c r="C22" s="5"/>
      <c r="D22" s="5"/>
      <c r="E22" s="5"/>
      <c r="F22" s="8"/>
      <c r="G22" s="8"/>
      <c r="H22" s="5"/>
      <c r="I22" s="8"/>
      <c r="J22" s="5"/>
    </row>
    <row r="23" spans="1:10" x14ac:dyDescent="0.25">
      <c r="A23" s="7" t="s">
        <v>30</v>
      </c>
      <c r="B23" s="5"/>
      <c r="C23" s="5"/>
      <c r="D23" s="5"/>
      <c r="E23" s="5"/>
      <c r="F23" s="8"/>
      <c r="G23" s="8"/>
      <c r="H23" s="5"/>
      <c r="I23" s="8"/>
      <c r="J23" s="5"/>
    </row>
    <row r="24" spans="1:10" x14ac:dyDescent="0.25">
      <c r="A24" s="7" t="s">
        <v>31</v>
      </c>
      <c r="B24" s="5"/>
      <c r="C24" s="5"/>
      <c r="D24" s="5"/>
      <c r="E24" s="5"/>
      <c r="F24" s="8"/>
      <c r="G24" s="8"/>
      <c r="H24" s="5"/>
      <c r="I24" s="8"/>
      <c r="J24" s="5"/>
    </row>
    <row r="25" spans="1:10" x14ac:dyDescent="0.25">
      <c r="A25" s="7" t="s">
        <v>32</v>
      </c>
      <c r="B25" s="5"/>
      <c r="C25" s="5"/>
      <c r="D25" s="5"/>
      <c r="E25" s="5"/>
      <c r="F25" s="8"/>
      <c r="G25" s="8"/>
      <c r="H25" s="5"/>
      <c r="I25" s="8"/>
      <c r="J25" s="5"/>
    </row>
    <row r="26" spans="1:10" x14ac:dyDescent="0.25">
      <c r="A26" s="7" t="s">
        <v>33</v>
      </c>
      <c r="B26" s="5"/>
      <c r="C26" s="5"/>
      <c r="D26" s="5"/>
      <c r="E26" s="5"/>
      <c r="F26" s="8"/>
      <c r="G26" s="8"/>
      <c r="H26" s="5"/>
      <c r="I26" s="8"/>
      <c r="J26" s="5"/>
    </row>
    <row r="27" spans="1:10" x14ac:dyDescent="0.25">
      <c r="A27" s="7" t="s">
        <v>34</v>
      </c>
      <c r="B27" s="5"/>
      <c r="C27" s="5"/>
      <c r="D27" s="5"/>
      <c r="E27" s="5"/>
      <c r="F27" s="8"/>
      <c r="G27" s="8"/>
      <c r="H27" s="5"/>
      <c r="I27" s="8"/>
      <c r="J27" s="5"/>
    </row>
    <row r="28" spans="1:10" x14ac:dyDescent="0.25">
      <c r="A28" s="7" t="s">
        <v>35</v>
      </c>
      <c r="B28" s="5"/>
      <c r="C28" s="5"/>
      <c r="D28" s="5"/>
      <c r="E28" s="5"/>
      <c r="F28" s="8"/>
      <c r="G28" s="8"/>
      <c r="H28" s="5"/>
      <c r="I28" s="8"/>
      <c r="J28" s="5"/>
    </row>
    <row r="29" spans="1:10" x14ac:dyDescent="0.25">
      <c r="A29" s="7" t="s">
        <v>36</v>
      </c>
      <c r="B29" s="5"/>
      <c r="C29" s="5"/>
      <c r="D29" s="5"/>
      <c r="E29" s="5"/>
      <c r="F29" s="8"/>
      <c r="G29" s="8"/>
      <c r="H29" s="5"/>
      <c r="I29" s="8"/>
      <c r="J29" s="5"/>
    </row>
    <row r="30" spans="1:10" x14ac:dyDescent="0.25">
      <c r="A30" s="7" t="s">
        <v>37</v>
      </c>
      <c r="B30" s="5"/>
      <c r="C30" s="5"/>
      <c r="D30" s="5"/>
      <c r="E30" s="5"/>
      <c r="F30" s="8"/>
      <c r="G30" s="8"/>
      <c r="H30" s="5"/>
      <c r="I30" s="8"/>
      <c r="J30" s="5"/>
    </row>
    <row r="31" spans="1:10" x14ac:dyDescent="0.25">
      <c r="A31" s="7" t="s">
        <v>38</v>
      </c>
      <c r="B31" s="5"/>
      <c r="C31" s="5"/>
      <c r="D31" s="5"/>
      <c r="E31" s="5"/>
      <c r="F31" s="8"/>
      <c r="G31" s="8"/>
      <c r="H31" s="5"/>
      <c r="I31" s="8"/>
      <c r="J31" s="5"/>
    </row>
    <row r="32" spans="1:10" x14ac:dyDescent="0.25">
      <c r="A32" s="7" t="s">
        <v>39</v>
      </c>
      <c r="B32" s="5"/>
      <c r="C32" s="5"/>
      <c r="D32" s="5"/>
      <c r="E32" s="5"/>
      <c r="F32" s="8"/>
      <c r="G32" s="8"/>
      <c r="H32" s="5"/>
      <c r="I32" s="8"/>
      <c r="J32" s="5"/>
    </row>
    <row r="33" spans="1:10" x14ac:dyDescent="0.25">
      <c r="A33" s="7" t="s">
        <v>40</v>
      </c>
      <c r="B33" s="5"/>
      <c r="C33" s="5"/>
      <c r="D33" s="5"/>
      <c r="E33" s="5"/>
      <c r="F33" s="8"/>
      <c r="G33" s="8"/>
      <c r="H33" s="5"/>
      <c r="I33" s="8"/>
      <c r="J33" s="5"/>
    </row>
    <row r="34" spans="1:10" x14ac:dyDescent="0.25">
      <c r="A34" s="7" t="s">
        <v>41</v>
      </c>
      <c r="B34" s="5"/>
      <c r="C34" s="5"/>
      <c r="D34" s="5"/>
      <c r="E34" s="5"/>
      <c r="F34" s="8"/>
      <c r="G34" s="8"/>
      <c r="H34" s="5"/>
      <c r="I34" s="8"/>
      <c r="J34" s="5"/>
    </row>
    <row r="35" spans="1:10" x14ac:dyDescent="0.25">
      <c r="A35" s="7" t="s">
        <v>42</v>
      </c>
      <c r="B35" s="5"/>
      <c r="C35" s="5"/>
      <c r="D35" s="5"/>
      <c r="E35" s="5"/>
      <c r="F35" s="8"/>
      <c r="G35" s="8"/>
      <c r="H35" s="5"/>
      <c r="I35" s="8"/>
      <c r="J35" s="5"/>
    </row>
    <row r="36" spans="1:10" x14ac:dyDescent="0.25">
      <c r="A36" s="7" t="s">
        <v>43</v>
      </c>
      <c r="B36" s="5"/>
      <c r="C36" s="5"/>
      <c r="D36" s="5"/>
      <c r="E36" s="5"/>
      <c r="F36" s="8"/>
      <c r="G36" s="8"/>
      <c r="H36" s="5"/>
      <c r="I36" s="8"/>
      <c r="J36" s="5"/>
    </row>
    <row r="37" spans="1:10" x14ac:dyDescent="0.25">
      <c r="A37" s="7" t="s">
        <v>44</v>
      </c>
      <c r="B37" s="5"/>
      <c r="C37" s="5"/>
      <c r="D37" s="5"/>
      <c r="E37" s="5"/>
      <c r="F37" s="8"/>
      <c r="G37" s="8"/>
      <c r="H37" s="5"/>
      <c r="I37" s="8"/>
      <c r="J37" s="5"/>
    </row>
    <row r="38" spans="1:10" x14ac:dyDescent="0.25">
      <c r="A38" s="7" t="s">
        <v>45</v>
      </c>
      <c r="B38" s="5"/>
      <c r="C38" s="5"/>
      <c r="D38" s="5"/>
      <c r="E38" s="5"/>
      <c r="F38" s="8"/>
      <c r="G38" s="8"/>
      <c r="H38" s="5"/>
      <c r="I38" s="8"/>
      <c r="J38" s="5"/>
    </row>
    <row r="39" spans="1:10" x14ac:dyDescent="0.25">
      <c r="A39" s="7" t="s">
        <v>46</v>
      </c>
      <c r="B39" s="5"/>
      <c r="C39" s="5"/>
      <c r="D39" s="5"/>
      <c r="E39" s="5"/>
      <c r="F39" s="8"/>
      <c r="G39" s="8"/>
      <c r="H39" s="5"/>
      <c r="I39" s="8"/>
      <c r="J39" s="5"/>
    </row>
    <row r="40" spans="1:10" x14ac:dyDescent="0.25">
      <c r="A40" s="7" t="s">
        <v>47</v>
      </c>
      <c r="B40" s="5"/>
      <c r="C40" s="5"/>
      <c r="D40" s="5"/>
      <c r="E40" s="5"/>
      <c r="F40" s="8"/>
      <c r="G40" s="8"/>
      <c r="H40" s="5"/>
      <c r="I40" s="8"/>
      <c r="J40" s="5"/>
    </row>
    <row r="41" spans="1:10" x14ac:dyDescent="0.25">
      <c r="A41" s="7" t="s">
        <v>48</v>
      </c>
      <c r="B41" s="5"/>
      <c r="C41" s="5"/>
      <c r="D41" s="5"/>
      <c r="E41" s="5"/>
      <c r="F41" s="8"/>
      <c r="G41" s="8"/>
      <c r="H41" s="5"/>
      <c r="I41" s="8"/>
      <c r="J41" s="5"/>
    </row>
    <row r="42" spans="1:10" x14ac:dyDescent="0.25">
      <c r="A42" s="7" t="s">
        <v>49</v>
      </c>
      <c r="B42" s="5"/>
      <c r="C42" s="5"/>
      <c r="D42" s="5"/>
      <c r="E42" s="5"/>
      <c r="F42" s="8"/>
      <c r="G42" s="8"/>
      <c r="H42" s="5"/>
      <c r="I42" s="8"/>
      <c r="J42" s="5"/>
    </row>
    <row r="43" spans="1:10" x14ac:dyDescent="0.25">
      <c r="A43" s="7" t="s">
        <v>50</v>
      </c>
      <c r="B43" s="5"/>
      <c r="C43" s="5"/>
      <c r="D43" s="5"/>
      <c r="E43" s="5"/>
      <c r="F43" s="8"/>
      <c r="G43" s="8"/>
      <c r="H43" s="5"/>
      <c r="I43" s="8"/>
      <c r="J43" s="5"/>
    </row>
    <row r="44" spans="1:10" x14ac:dyDescent="0.25">
      <c r="A44" s="7" t="s">
        <v>51</v>
      </c>
      <c r="B44" s="5"/>
      <c r="C44" s="5"/>
      <c r="D44" s="5"/>
      <c r="E44" s="5"/>
      <c r="F44" s="8"/>
      <c r="G44" s="8"/>
      <c r="H44" s="5"/>
      <c r="I44" s="8"/>
      <c r="J44" s="5"/>
    </row>
    <row r="45" spans="1:10" x14ac:dyDescent="0.25">
      <c r="A45" s="7" t="s">
        <v>52</v>
      </c>
      <c r="B45" s="5"/>
      <c r="C45" s="5"/>
      <c r="D45" s="5"/>
      <c r="E45" s="5"/>
      <c r="F45" s="8"/>
      <c r="G45" s="8"/>
      <c r="H45" s="5"/>
      <c r="I45" s="8"/>
      <c r="J45" s="5"/>
    </row>
    <row r="46" spans="1:10" x14ac:dyDescent="0.25">
      <c r="A46" s="7" t="s">
        <v>53</v>
      </c>
      <c r="B46" s="5"/>
      <c r="C46" s="5"/>
      <c r="D46" s="5"/>
      <c r="E46" s="5"/>
      <c r="F46" s="8"/>
      <c r="G46" s="8"/>
      <c r="H46" s="5"/>
      <c r="I46" s="8"/>
      <c r="J46" s="5"/>
    </row>
    <row r="47" spans="1:10" x14ac:dyDescent="0.25">
      <c r="A47" s="7" t="s">
        <v>54</v>
      </c>
      <c r="B47" s="5"/>
      <c r="C47" s="5"/>
      <c r="D47" s="5"/>
      <c r="E47" s="5"/>
      <c r="F47" s="8"/>
      <c r="G47" s="8"/>
      <c r="H47" s="5"/>
      <c r="I47" s="8"/>
      <c r="J47" s="5"/>
    </row>
    <row r="48" spans="1:10" x14ac:dyDescent="0.25">
      <c r="A48" s="7" t="s">
        <v>55</v>
      </c>
      <c r="B48" s="5"/>
      <c r="C48" s="5"/>
      <c r="D48" s="5"/>
      <c r="E48" s="5"/>
      <c r="F48" s="8"/>
      <c r="G48" s="8"/>
      <c r="H48" s="5"/>
      <c r="I48" s="8"/>
      <c r="J48" s="5"/>
    </row>
    <row r="49" spans="1:10" x14ac:dyDescent="0.25">
      <c r="A49" s="7" t="s">
        <v>56</v>
      </c>
      <c r="B49" s="5"/>
      <c r="C49" s="5"/>
      <c r="D49" s="5"/>
      <c r="E49" s="5"/>
      <c r="F49" s="8"/>
      <c r="G49" s="8"/>
      <c r="H49" s="5"/>
      <c r="I49" s="8"/>
      <c r="J49" s="5"/>
    </row>
    <row r="50" spans="1:10" x14ac:dyDescent="0.25">
      <c r="A50" s="7" t="s">
        <v>57</v>
      </c>
      <c r="B50" s="5"/>
      <c r="C50" s="5"/>
      <c r="D50" s="5"/>
      <c r="E50" s="5"/>
      <c r="F50" s="8"/>
      <c r="G50" s="8"/>
      <c r="H50" s="5"/>
      <c r="I50" s="8"/>
      <c r="J50" s="5"/>
    </row>
    <row r="51" spans="1:10" x14ac:dyDescent="0.25">
      <c r="A51" s="7" t="s">
        <v>58</v>
      </c>
      <c r="B51" s="5"/>
      <c r="C51" s="5"/>
      <c r="D51" s="5"/>
      <c r="E51" s="5"/>
      <c r="F51" s="8"/>
      <c r="G51" s="8"/>
      <c r="H51" s="5"/>
      <c r="I51" s="8"/>
      <c r="J51" s="5"/>
    </row>
    <row r="52" spans="1:10" x14ac:dyDescent="0.25">
      <c r="A52" s="7" t="s">
        <v>59</v>
      </c>
      <c r="B52" s="5"/>
      <c r="C52" s="5"/>
      <c r="D52" s="5"/>
      <c r="E52" s="5"/>
      <c r="F52" s="8"/>
      <c r="G52" s="8"/>
      <c r="H52" s="5"/>
      <c r="I52" s="8"/>
      <c r="J52" s="5"/>
    </row>
    <row r="53" spans="1:10" x14ac:dyDescent="0.25">
      <c r="A53" s="7" t="s">
        <v>60</v>
      </c>
      <c r="B53" s="5"/>
      <c r="C53" s="5"/>
      <c r="D53" s="5"/>
      <c r="E53" s="5"/>
      <c r="F53" s="8"/>
      <c r="G53" s="8"/>
      <c r="H53" s="5"/>
      <c r="I53" s="8"/>
      <c r="J53" s="5"/>
    </row>
    <row r="54" spans="1:10" x14ac:dyDescent="0.25">
      <c r="A54" s="7" t="s">
        <v>61</v>
      </c>
      <c r="B54" s="5"/>
      <c r="C54" s="5"/>
      <c r="D54" s="5"/>
      <c r="E54" s="5"/>
      <c r="F54" s="8"/>
      <c r="G54" s="8"/>
      <c r="H54" s="5"/>
      <c r="I54" s="8"/>
      <c r="J54" s="5"/>
    </row>
    <row r="55" spans="1:10" x14ac:dyDescent="0.25">
      <c r="A55" s="7" t="s">
        <v>62</v>
      </c>
      <c r="B55" s="5"/>
      <c r="C55" s="5"/>
      <c r="D55" s="5"/>
      <c r="E55" s="5"/>
      <c r="F55" s="8"/>
      <c r="G55" s="8"/>
      <c r="H55" s="5"/>
      <c r="I55" s="8"/>
      <c r="J55" s="5"/>
    </row>
    <row r="56" spans="1:10" x14ac:dyDescent="0.25">
      <c r="A56" s="7" t="s">
        <v>63</v>
      </c>
      <c r="B56" s="5"/>
      <c r="C56" s="5"/>
      <c r="D56" s="5"/>
      <c r="E56" s="5"/>
      <c r="F56" s="8"/>
      <c r="G56" s="8"/>
      <c r="H56" s="5"/>
      <c r="I56" s="8"/>
      <c r="J56" s="5"/>
    </row>
    <row r="57" spans="1:10" x14ac:dyDescent="0.25">
      <c r="A57" s="7" t="s">
        <v>64</v>
      </c>
      <c r="B57" s="5"/>
      <c r="C57" s="5"/>
      <c r="D57" s="5"/>
      <c r="E57" s="5"/>
      <c r="F57" s="8"/>
      <c r="G57" s="8"/>
      <c r="H57" s="5"/>
      <c r="I57" s="8"/>
      <c r="J57" s="5"/>
    </row>
    <row r="58" spans="1:10" x14ac:dyDescent="0.25">
      <c r="A58" s="7" t="s">
        <v>65</v>
      </c>
      <c r="B58" s="5"/>
      <c r="C58" s="5"/>
      <c r="D58" s="5"/>
      <c r="E58" s="5"/>
      <c r="F58" s="8"/>
      <c r="G58" s="8"/>
      <c r="H58" s="5"/>
      <c r="I58" s="8"/>
      <c r="J58" s="5"/>
    </row>
    <row r="59" spans="1:10" x14ac:dyDescent="0.25">
      <c r="A59" s="7" t="s">
        <v>66</v>
      </c>
      <c r="B59" s="5"/>
      <c r="C59" s="5"/>
      <c r="D59" s="5"/>
      <c r="E59" s="5"/>
      <c r="F59" s="8"/>
      <c r="G59" s="8"/>
      <c r="H59" s="5"/>
      <c r="I59" s="8"/>
      <c r="J59" s="5"/>
    </row>
    <row r="60" spans="1:10" x14ac:dyDescent="0.25">
      <c r="A60" s="7" t="s">
        <v>67</v>
      </c>
      <c r="B60" s="5"/>
      <c r="C60" s="5"/>
      <c r="D60" s="5"/>
      <c r="E60" s="5"/>
      <c r="F60" s="8"/>
      <c r="G60" s="8"/>
      <c r="H60" s="5"/>
      <c r="I60" s="8"/>
      <c r="J60" s="5"/>
    </row>
    <row r="62" ht="39" customHeight="1" spans="1:10" x14ac:dyDescent="0.25">
      <c r="A62" s="9" t="s">
        <v>68</v>
      </c>
      <c r="B62" s="9"/>
      <c r="C62" s="9"/>
      <c r="D62" s="9"/>
      <c r="E62" s="9"/>
      <c r="F62" s="9"/>
      <c r="G62" s="9"/>
      <c r="H62" s="9"/>
      <c r="I62" s="9"/>
      <c r="J62" s="9"/>
    </row>
    <row r="64" spans="1:6" x14ac:dyDescent="0.25">
      <c r="A64" s="6" t="s">
        <v>69</v>
      </c>
      <c r="B64" s="6" t="s">
        <v>70</v>
      </c>
      <c r="C64" s="6" t="s">
        <v>71</v>
      </c>
      <c r="D64" s="6" t="s">
        <v>72</v>
      </c>
      <c r="E64" s="6" t="s">
        <v>73</v>
      </c>
      <c r="F64" s="6" t="s">
        <v>74</v>
      </c>
    </row>
    <row r="65" spans="2:9" x14ac:dyDescent="0.25">
      <c r="B65" s="10">
        <f>COUNTA('Mängelliste'!$E$11:$E$60)</f>
      </c>
      <c r="C65" s="10">
        <f>COUNTIF('Mängelliste'!$H$11:$H$60,"offen")+COUNTIFS('Mängelliste'!$E$11:$E$60,"&lt;&gt;",'Mängelliste'!$H$11:$H$60,"")</f>
      </c>
      <c r="D65" s="10">
        <f>COUNTIF('Mängelliste'!$H$11:$H$60,"in Arbeit")</f>
      </c>
      <c r="E65" s="10">
        <f>COUNTIF('Mängelliste'!$H$11:$H$60,"erledigt")</f>
      </c>
      <c r="F65" s="10">
        <f>COUNTIFS('Mängelliste'!$G$11:$G$60,"&lt;"&amp;TODAY(),'Mängelliste'!$H$11:$H$60,"&lt;&gt;erledigt",'Mängelliste'!$E$11:$E$60,"&lt;&gt;")</f>
      </c>
      <c r="G65" s="11" t="s">
        <v>75</v>
      </c>
      <c r="H65" s="11"/>
      <c r="I65" s="11"/>
    </row>
    <row r="67" spans="1:10" x14ac:dyDescent="0.25">
      <c r="A67" s="12" t="s">
        <v>76</v>
      </c>
      <c r="B67" s="12"/>
      <c r="C67" s="12"/>
      <c r="D67" s="12"/>
      <c r="E67" s="12"/>
      <c r="F67" s="12"/>
      <c r="G67" s="12"/>
      <c r="H67" s="12"/>
      <c r="I67" s="12"/>
      <c r="J67" s="12"/>
    </row>
  </sheetData>
  <autoFilter ref="A10:J60"/>
  <mergeCells count="11">
    <mergeCell ref="A1:J1"/>
    <mergeCell ref="A2:J2"/>
    <mergeCell ref="B5:J5"/>
    <mergeCell ref="B6:E6"/>
    <mergeCell ref="G6:J6"/>
    <mergeCell ref="B7:J7"/>
    <mergeCell ref="B8:E8"/>
    <mergeCell ref="G8:J8"/>
    <mergeCell ref="A62:J62"/>
    <mergeCell ref="G65:I65"/>
    <mergeCell ref="A67:J67"/>
  </mergeCells>
  <conditionalFormatting sqref="H11:H60">
    <cfRule type="expression" dxfId="0" priority="1">
      <formula>$H11="erledigt"</formula>
    </cfRule>
    <cfRule type="expression" dxfId="1" priority="2">
      <formula>$H11="in Arbeit"</formula>
    </cfRule>
  </conditionalFormatting>
  <conditionalFormatting sqref="G11:G60">
    <cfRule type="expression" dxfId="2" priority="3">
      <formula>AND(ISNUMBER($G11),$G11&lt;TODAY(),$H11&lt;&gt;"erledigt")</formula>
    </cfRule>
  </conditionalFormatting>
  <dataValidations count="2">
    <dataValidation type="list" allowBlank="1" sqref="D11:D60">
      <formula1>Auswertung!$A$10:$A$34</formula1>
    </dataValidation>
    <dataValidation type="list" allowBlank="1" showErrorMessage="1" errorTitle="Status" error="Bitte offen, in Arbeit oder erledigt wählen." sqref="H11:H60">
      <formula1>"offen,in Arbeit,erledigt"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/>
  </sheetViews>
  <sheetFormatPr defaultRowHeight="18" outlineLevelRow="0" outlineLevelCol="0" x14ac:dyDescent="55" customHeight="1"/>
  <cols>
    <col min="1" max="1" width="34" customWidth="1"/>
    <col min="2" max="2" width="14" customWidth="1"/>
    <col min="3" max="5" width="12" customWidth="1"/>
    <col min="6" max="6" width="14" customWidth="1"/>
    <col min="7" max="8" width="16" customWidth="1"/>
  </cols>
  <sheetData>
    <row r="1" ht="30" customHeight="1" spans="1:8" x14ac:dyDescent="0.25">
      <c r="A1" s="1" t="s">
        <v>77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78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30" customHeight="1" spans="1:8" x14ac:dyDescent="0.25">
      <c r="A5" s="6" t="s">
        <v>79</v>
      </c>
      <c r="B5" s="6" t="s">
        <v>70</v>
      </c>
      <c r="C5" s="6" t="s">
        <v>71</v>
      </c>
      <c r="D5" s="6" t="s">
        <v>72</v>
      </c>
      <c r="E5" s="6" t="s">
        <v>73</v>
      </c>
      <c r="F5" s="6" t="s">
        <v>74</v>
      </c>
      <c r="G5" s="6" t="s">
        <v>80</v>
      </c>
      <c r="H5" s="6" t="s">
        <v>81</v>
      </c>
    </row>
    <row r="6" spans="1:8" x14ac:dyDescent="0.25">
      <c r="A6" s="13" t="s">
        <v>82</v>
      </c>
      <c r="B6" s="10">
        <f>COUNTA('Mängelliste'!$E$11:$E$60)</f>
      </c>
      <c r="C6" s="10">
        <f>COUNTIF('Mängelliste'!$H$11:$H$60,"offen")+COUNTIFS('Mängelliste'!$E$11:$E$60,"&lt;&gt;",'Mängelliste'!$H$11:$H$60,"")</f>
      </c>
      <c r="D6" s="10">
        <f>COUNTIF('Mängelliste'!$H$11:$H$60,"in Arbeit")</f>
      </c>
      <c r="E6" s="10">
        <f>COUNTIF('Mängelliste'!$H$11:$H$60,"erledigt")</f>
      </c>
      <c r="F6" s="10">
        <f>COUNTIFS('Mängelliste'!$G$11:$G$60,"&lt;"&amp;TODAY(),'Mängelliste'!$H$11:$H$60,"&lt;&gt;erledigt",'Mängelliste'!$E$11:$E$60,"&lt;&gt;")</f>
      </c>
      <c r="G6" s="14">
        <f>IF(B6=0,"",E6/B6)</f>
      </c>
      <c r="H6" s="10">
        <f>COUNTIFS('Mängelliste'!$E$11:$E$60,"&lt;&gt;",'Mängelliste'!$D$11:$D$60,"")</f>
      </c>
    </row>
    <row r="9" ht="30" customHeight="1" spans="1:8" x14ac:dyDescent="0.25">
      <c r="A9" s="6" t="s">
        <v>11</v>
      </c>
      <c r="B9" s="6" t="s">
        <v>70</v>
      </c>
      <c r="C9" s="6" t="s">
        <v>71</v>
      </c>
      <c r="D9" s="6" t="s">
        <v>72</v>
      </c>
      <c r="E9" s="6" t="s">
        <v>73</v>
      </c>
      <c r="F9" s="6" t="s">
        <v>83</v>
      </c>
      <c r="G9" s="6" t="s">
        <v>84</v>
      </c>
      <c r="H9" s="6" t="s">
        <v>80</v>
      </c>
    </row>
    <row r="10" spans="1:8" x14ac:dyDescent="0.25">
      <c r="A10" s="5" t="s">
        <v>85</v>
      </c>
      <c r="B10" s="10">
        <f>IF($A10="","",COUNTIFS('Mängelliste'!$D$11:$D$60,$A10,'Mängelliste'!$E$11:$E$60,"&lt;&gt;"))</f>
      </c>
      <c r="C10" s="10">
        <f>IF($A10="","",COUNTIFS('Mängelliste'!$D$11:$D$60,$A10,'Mängelliste'!$H$11:$H$60,"offen")+COUNTIFS('Mängelliste'!$D$11:$D$60,$A10,'Mängelliste'!$H$11:$H$60,"",'Mängelliste'!$E$11:$E$60,"&lt;&gt;"))</f>
      </c>
      <c r="D10" s="10">
        <f>IF($A10="","",COUNTIFS('Mängelliste'!$D$11:$D$60,$A10,'Mängelliste'!$H$11:$H$60,"in Arbeit"))</f>
      </c>
      <c r="E10" s="10">
        <f>IF($A10="","",COUNTIFS('Mängelliste'!$D$11:$D$60,$A10,'Mängelliste'!$H$11:$H$60,"erledigt"))</f>
      </c>
      <c r="F10" s="10">
        <f>IF($A10="","",COUNTIFS('Mängelliste'!$D$11:$D$60,$A10,'Mängelliste'!$G$11:$G$60,"&lt;"&amp;TODAY(),'Mängelliste'!$H$11:$H$60,"&lt;&gt;erledigt",'Mängelliste'!$E$11:$E$60,"&lt;&gt;"))</f>
      </c>
      <c r="G10" s="15">
        <f>IF($A10="","",IFERROR(AGGREGATE(15,6,'Mängelliste'!$G$11:$G$60/(('Mängelliste'!$D$11:$D$60=$A10)*('Mängelliste'!$H$11:$H$60&lt;&gt;"erledigt")),1),""))</f>
      </c>
      <c r="H10" s="14">
        <f>IF($A10="","",IF(B10=0,"",E10/B10))</f>
      </c>
    </row>
    <row r="11" spans="1:8" x14ac:dyDescent="0.25">
      <c r="A11" s="5" t="s">
        <v>86</v>
      </c>
      <c r="B11" s="10">
        <f>IF($A11="","",COUNTIFS('Mängelliste'!$D$11:$D$60,$A11,'Mängelliste'!$E$11:$E$60,"&lt;&gt;"))</f>
      </c>
      <c r="C11" s="10">
        <f>IF($A11="","",COUNTIFS('Mängelliste'!$D$11:$D$60,$A11,'Mängelliste'!$H$11:$H$60,"offen")+COUNTIFS('Mängelliste'!$D$11:$D$60,$A11,'Mängelliste'!$H$11:$H$60,"",'Mängelliste'!$E$11:$E$60,"&lt;&gt;"))</f>
      </c>
      <c r="D11" s="10">
        <f>IF($A11="","",COUNTIFS('Mängelliste'!$D$11:$D$60,$A11,'Mängelliste'!$H$11:$H$60,"in Arbeit"))</f>
      </c>
      <c r="E11" s="10">
        <f>IF($A11="","",COUNTIFS('Mängelliste'!$D$11:$D$60,$A11,'Mängelliste'!$H$11:$H$60,"erledigt"))</f>
      </c>
      <c r="F11" s="10">
        <f>IF($A11="","",COUNTIFS('Mängelliste'!$D$11:$D$60,$A11,'Mängelliste'!$G$11:$G$60,"&lt;"&amp;TODAY(),'Mängelliste'!$H$11:$H$60,"&lt;&gt;erledigt",'Mängelliste'!$E$11:$E$60,"&lt;&gt;"))</f>
      </c>
      <c r="G11" s="15">
        <f>IF($A11="","",IFERROR(AGGREGATE(15,6,'Mängelliste'!$G$11:$G$60/(('Mängelliste'!$D$11:$D$60=$A11)*('Mängelliste'!$H$11:$H$60&lt;&gt;"erledigt")),1),""))</f>
      </c>
      <c r="H11" s="14">
        <f>IF($A11="","",IF(B11=0,"",E11/B11))</f>
      </c>
    </row>
    <row r="12" spans="1:8" x14ac:dyDescent="0.25">
      <c r="A12" s="5" t="s">
        <v>87</v>
      </c>
      <c r="B12" s="10">
        <f>IF($A12="","",COUNTIFS('Mängelliste'!$D$11:$D$60,$A12,'Mängelliste'!$E$11:$E$60,"&lt;&gt;"))</f>
      </c>
      <c r="C12" s="10">
        <f>IF($A12="","",COUNTIFS('Mängelliste'!$D$11:$D$60,$A12,'Mängelliste'!$H$11:$H$60,"offen")+COUNTIFS('Mängelliste'!$D$11:$D$60,$A12,'Mängelliste'!$H$11:$H$60,"",'Mängelliste'!$E$11:$E$60,"&lt;&gt;"))</f>
      </c>
      <c r="D12" s="10">
        <f>IF($A12="","",COUNTIFS('Mängelliste'!$D$11:$D$60,$A12,'Mängelliste'!$H$11:$H$60,"in Arbeit"))</f>
      </c>
      <c r="E12" s="10">
        <f>IF($A12="","",COUNTIFS('Mängelliste'!$D$11:$D$60,$A12,'Mängelliste'!$H$11:$H$60,"erledigt"))</f>
      </c>
      <c r="F12" s="10">
        <f>IF($A12="","",COUNTIFS('Mängelliste'!$D$11:$D$60,$A12,'Mängelliste'!$G$11:$G$60,"&lt;"&amp;TODAY(),'Mängelliste'!$H$11:$H$60,"&lt;&gt;erledigt",'Mängelliste'!$E$11:$E$60,"&lt;&gt;"))</f>
      </c>
      <c r="G12" s="15">
        <f>IF($A12="","",IFERROR(AGGREGATE(15,6,'Mängelliste'!$G$11:$G$60/(('Mängelliste'!$D$11:$D$60=$A12)*('Mängelliste'!$H$11:$H$60&lt;&gt;"erledigt")),1),""))</f>
      </c>
      <c r="H12" s="14">
        <f>IF($A12="","",IF(B12=0,"",E12/B12))</f>
      </c>
    </row>
    <row r="13" spans="1:8" x14ac:dyDescent="0.25">
      <c r="A13" s="5"/>
      <c r="B13" s="10">
        <f>IF($A13="","",COUNTIFS('Mängelliste'!$D$11:$D$60,$A13,'Mängelliste'!$E$11:$E$60,"&lt;&gt;"))</f>
      </c>
      <c r="C13" s="10">
        <f>IF($A13="","",COUNTIFS('Mängelliste'!$D$11:$D$60,$A13,'Mängelliste'!$H$11:$H$60,"offen")+COUNTIFS('Mängelliste'!$D$11:$D$60,$A13,'Mängelliste'!$H$11:$H$60,"",'Mängelliste'!$E$11:$E$60,"&lt;&gt;"))</f>
      </c>
      <c r="D13" s="10">
        <f>IF($A13="","",COUNTIFS('Mängelliste'!$D$11:$D$60,$A13,'Mängelliste'!$H$11:$H$60,"in Arbeit"))</f>
      </c>
      <c r="E13" s="10">
        <f>IF($A13="","",COUNTIFS('Mängelliste'!$D$11:$D$60,$A13,'Mängelliste'!$H$11:$H$60,"erledigt"))</f>
      </c>
      <c r="F13" s="10">
        <f>IF($A13="","",COUNTIFS('Mängelliste'!$D$11:$D$60,$A13,'Mängelliste'!$G$11:$G$60,"&lt;"&amp;TODAY(),'Mängelliste'!$H$11:$H$60,"&lt;&gt;erledigt",'Mängelliste'!$E$11:$E$60,"&lt;&gt;"))</f>
      </c>
      <c r="G13" s="15">
        <f>IF($A13="","",IFERROR(AGGREGATE(15,6,'Mängelliste'!$G$11:$G$60/(('Mängelliste'!$D$11:$D$60=$A13)*('Mängelliste'!$H$11:$H$60&lt;&gt;"erledigt")),1),""))</f>
      </c>
      <c r="H13" s="14">
        <f>IF($A13="","",IF(B13=0,"",E13/B13))</f>
      </c>
    </row>
    <row r="14" spans="1:8" x14ac:dyDescent="0.25">
      <c r="A14" s="5"/>
      <c r="B14" s="10">
        <f>IF($A14="","",COUNTIFS('Mängelliste'!$D$11:$D$60,$A14,'Mängelliste'!$E$11:$E$60,"&lt;&gt;"))</f>
      </c>
      <c r="C14" s="10">
        <f>IF($A14="","",COUNTIFS('Mängelliste'!$D$11:$D$60,$A14,'Mängelliste'!$H$11:$H$60,"offen")+COUNTIFS('Mängelliste'!$D$11:$D$60,$A14,'Mängelliste'!$H$11:$H$60,"",'Mängelliste'!$E$11:$E$60,"&lt;&gt;"))</f>
      </c>
      <c r="D14" s="10">
        <f>IF($A14="","",COUNTIFS('Mängelliste'!$D$11:$D$60,$A14,'Mängelliste'!$H$11:$H$60,"in Arbeit"))</f>
      </c>
      <c r="E14" s="10">
        <f>IF($A14="","",COUNTIFS('Mängelliste'!$D$11:$D$60,$A14,'Mängelliste'!$H$11:$H$60,"erledigt"))</f>
      </c>
      <c r="F14" s="10">
        <f>IF($A14="","",COUNTIFS('Mängelliste'!$D$11:$D$60,$A14,'Mängelliste'!$G$11:$G$60,"&lt;"&amp;TODAY(),'Mängelliste'!$H$11:$H$60,"&lt;&gt;erledigt",'Mängelliste'!$E$11:$E$60,"&lt;&gt;"))</f>
      </c>
      <c r="G14" s="15">
        <f>IF($A14="","",IFERROR(AGGREGATE(15,6,'Mängelliste'!$G$11:$G$60/(('Mängelliste'!$D$11:$D$60=$A14)*('Mängelliste'!$H$11:$H$60&lt;&gt;"erledigt")),1),""))</f>
      </c>
      <c r="H14" s="14">
        <f>IF($A14="","",IF(B14=0,"",E14/B14))</f>
      </c>
    </row>
    <row r="15" spans="1:8" x14ac:dyDescent="0.25">
      <c r="A15" s="5"/>
      <c r="B15" s="10">
        <f>IF($A15="","",COUNTIFS('Mängelliste'!$D$11:$D$60,$A15,'Mängelliste'!$E$11:$E$60,"&lt;&gt;"))</f>
      </c>
      <c r="C15" s="10">
        <f>IF($A15="","",COUNTIFS('Mängelliste'!$D$11:$D$60,$A15,'Mängelliste'!$H$11:$H$60,"offen")+COUNTIFS('Mängelliste'!$D$11:$D$60,$A15,'Mängelliste'!$H$11:$H$60,"",'Mängelliste'!$E$11:$E$60,"&lt;&gt;"))</f>
      </c>
      <c r="D15" s="10">
        <f>IF($A15="","",COUNTIFS('Mängelliste'!$D$11:$D$60,$A15,'Mängelliste'!$H$11:$H$60,"in Arbeit"))</f>
      </c>
      <c r="E15" s="10">
        <f>IF($A15="","",COUNTIFS('Mängelliste'!$D$11:$D$60,$A15,'Mängelliste'!$H$11:$H$60,"erledigt"))</f>
      </c>
      <c r="F15" s="10">
        <f>IF($A15="","",COUNTIFS('Mängelliste'!$D$11:$D$60,$A15,'Mängelliste'!$G$11:$G$60,"&lt;"&amp;TODAY(),'Mängelliste'!$H$11:$H$60,"&lt;&gt;erledigt",'Mängelliste'!$E$11:$E$60,"&lt;&gt;"))</f>
      </c>
      <c r="G15" s="15">
        <f>IF($A15="","",IFERROR(AGGREGATE(15,6,'Mängelliste'!$G$11:$G$60/(('Mängelliste'!$D$11:$D$60=$A15)*('Mängelliste'!$H$11:$H$60&lt;&gt;"erledigt")),1),""))</f>
      </c>
      <c r="H15" s="14">
        <f>IF($A15="","",IF(B15=0,"",E15/B15))</f>
      </c>
    </row>
    <row r="16" spans="1:8" x14ac:dyDescent="0.25">
      <c r="A16" s="5"/>
      <c r="B16" s="10">
        <f>IF($A16="","",COUNTIFS('Mängelliste'!$D$11:$D$60,$A16,'Mängelliste'!$E$11:$E$60,"&lt;&gt;"))</f>
      </c>
      <c r="C16" s="10">
        <f>IF($A16="","",COUNTIFS('Mängelliste'!$D$11:$D$60,$A16,'Mängelliste'!$H$11:$H$60,"offen")+COUNTIFS('Mängelliste'!$D$11:$D$60,$A16,'Mängelliste'!$H$11:$H$60,"",'Mängelliste'!$E$11:$E$60,"&lt;&gt;"))</f>
      </c>
      <c r="D16" s="10">
        <f>IF($A16="","",COUNTIFS('Mängelliste'!$D$11:$D$60,$A16,'Mängelliste'!$H$11:$H$60,"in Arbeit"))</f>
      </c>
      <c r="E16" s="10">
        <f>IF($A16="","",COUNTIFS('Mängelliste'!$D$11:$D$60,$A16,'Mängelliste'!$H$11:$H$60,"erledigt"))</f>
      </c>
      <c r="F16" s="10">
        <f>IF($A16="","",COUNTIFS('Mängelliste'!$D$11:$D$60,$A16,'Mängelliste'!$G$11:$G$60,"&lt;"&amp;TODAY(),'Mängelliste'!$H$11:$H$60,"&lt;&gt;erledigt",'Mängelliste'!$E$11:$E$60,"&lt;&gt;"))</f>
      </c>
      <c r="G16" s="15">
        <f>IF($A16="","",IFERROR(AGGREGATE(15,6,'Mängelliste'!$G$11:$G$60/(('Mängelliste'!$D$11:$D$60=$A16)*('Mängelliste'!$H$11:$H$60&lt;&gt;"erledigt")),1),""))</f>
      </c>
      <c r="H16" s="14">
        <f>IF($A16="","",IF(B16=0,"",E16/B16))</f>
      </c>
    </row>
    <row r="17" spans="1:8" x14ac:dyDescent="0.25">
      <c r="A17" s="5"/>
      <c r="B17" s="10">
        <f>IF($A17="","",COUNTIFS('Mängelliste'!$D$11:$D$60,$A17,'Mängelliste'!$E$11:$E$60,"&lt;&gt;"))</f>
      </c>
      <c r="C17" s="10">
        <f>IF($A17="","",COUNTIFS('Mängelliste'!$D$11:$D$60,$A17,'Mängelliste'!$H$11:$H$60,"offen")+COUNTIFS('Mängelliste'!$D$11:$D$60,$A17,'Mängelliste'!$H$11:$H$60,"",'Mängelliste'!$E$11:$E$60,"&lt;&gt;"))</f>
      </c>
      <c r="D17" s="10">
        <f>IF($A17="","",COUNTIFS('Mängelliste'!$D$11:$D$60,$A17,'Mängelliste'!$H$11:$H$60,"in Arbeit"))</f>
      </c>
      <c r="E17" s="10">
        <f>IF($A17="","",COUNTIFS('Mängelliste'!$D$11:$D$60,$A17,'Mängelliste'!$H$11:$H$60,"erledigt"))</f>
      </c>
      <c r="F17" s="10">
        <f>IF($A17="","",COUNTIFS('Mängelliste'!$D$11:$D$60,$A17,'Mängelliste'!$G$11:$G$60,"&lt;"&amp;TODAY(),'Mängelliste'!$H$11:$H$60,"&lt;&gt;erledigt",'Mängelliste'!$E$11:$E$60,"&lt;&gt;"))</f>
      </c>
      <c r="G17" s="15">
        <f>IF($A17="","",IFERROR(AGGREGATE(15,6,'Mängelliste'!$G$11:$G$60/(('Mängelliste'!$D$11:$D$60=$A17)*('Mängelliste'!$H$11:$H$60&lt;&gt;"erledigt")),1),""))</f>
      </c>
      <c r="H17" s="14">
        <f>IF($A17="","",IF(B17=0,"",E17/B17))</f>
      </c>
    </row>
    <row r="18" spans="1:8" x14ac:dyDescent="0.25">
      <c r="A18" s="5"/>
      <c r="B18" s="10">
        <f>IF($A18="","",COUNTIFS('Mängelliste'!$D$11:$D$60,$A18,'Mängelliste'!$E$11:$E$60,"&lt;&gt;"))</f>
      </c>
      <c r="C18" s="10">
        <f>IF($A18="","",COUNTIFS('Mängelliste'!$D$11:$D$60,$A18,'Mängelliste'!$H$11:$H$60,"offen")+COUNTIFS('Mängelliste'!$D$11:$D$60,$A18,'Mängelliste'!$H$11:$H$60,"",'Mängelliste'!$E$11:$E$60,"&lt;&gt;"))</f>
      </c>
      <c r="D18" s="10">
        <f>IF($A18="","",COUNTIFS('Mängelliste'!$D$11:$D$60,$A18,'Mängelliste'!$H$11:$H$60,"in Arbeit"))</f>
      </c>
      <c r="E18" s="10">
        <f>IF($A18="","",COUNTIFS('Mängelliste'!$D$11:$D$60,$A18,'Mängelliste'!$H$11:$H$60,"erledigt"))</f>
      </c>
      <c r="F18" s="10">
        <f>IF($A18="","",COUNTIFS('Mängelliste'!$D$11:$D$60,$A18,'Mängelliste'!$G$11:$G$60,"&lt;"&amp;TODAY(),'Mängelliste'!$H$11:$H$60,"&lt;&gt;erledigt",'Mängelliste'!$E$11:$E$60,"&lt;&gt;"))</f>
      </c>
      <c r="G18" s="15">
        <f>IF($A18="","",IFERROR(AGGREGATE(15,6,'Mängelliste'!$G$11:$G$60/(('Mängelliste'!$D$11:$D$60=$A18)*('Mängelliste'!$H$11:$H$60&lt;&gt;"erledigt")),1),""))</f>
      </c>
      <c r="H18" s="14">
        <f>IF($A18="","",IF(B18=0,"",E18/B18))</f>
      </c>
    </row>
    <row r="19" spans="1:8" x14ac:dyDescent="0.25">
      <c r="A19" s="5"/>
      <c r="B19" s="10">
        <f>IF($A19="","",COUNTIFS('Mängelliste'!$D$11:$D$60,$A19,'Mängelliste'!$E$11:$E$60,"&lt;&gt;"))</f>
      </c>
      <c r="C19" s="10">
        <f>IF($A19="","",COUNTIFS('Mängelliste'!$D$11:$D$60,$A19,'Mängelliste'!$H$11:$H$60,"offen")+COUNTIFS('Mängelliste'!$D$11:$D$60,$A19,'Mängelliste'!$H$11:$H$60,"",'Mängelliste'!$E$11:$E$60,"&lt;&gt;"))</f>
      </c>
      <c r="D19" s="10">
        <f>IF($A19="","",COUNTIFS('Mängelliste'!$D$11:$D$60,$A19,'Mängelliste'!$H$11:$H$60,"in Arbeit"))</f>
      </c>
      <c r="E19" s="10">
        <f>IF($A19="","",COUNTIFS('Mängelliste'!$D$11:$D$60,$A19,'Mängelliste'!$H$11:$H$60,"erledigt"))</f>
      </c>
      <c r="F19" s="10">
        <f>IF($A19="","",COUNTIFS('Mängelliste'!$D$11:$D$60,$A19,'Mängelliste'!$G$11:$G$60,"&lt;"&amp;TODAY(),'Mängelliste'!$H$11:$H$60,"&lt;&gt;erledigt",'Mängelliste'!$E$11:$E$60,"&lt;&gt;"))</f>
      </c>
      <c r="G19" s="15">
        <f>IF($A19="","",IFERROR(AGGREGATE(15,6,'Mängelliste'!$G$11:$G$60/(('Mängelliste'!$D$11:$D$60=$A19)*('Mängelliste'!$H$11:$H$60&lt;&gt;"erledigt")),1),""))</f>
      </c>
      <c r="H19" s="14">
        <f>IF($A19="","",IF(B19=0,"",E19/B19))</f>
      </c>
    </row>
    <row r="20" spans="1:8" x14ac:dyDescent="0.25">
      <c r="A20" s="5"/>
      <c r="B20" s="10">
        <f>IF($A20="","",COUNTIFS('Mängelliste'!$D$11:$D$60,$A20,'Mängelliste'!$E$11:$E$60,"&lt;&gt;"))</f>
      </c>
      <c r="C20" s="10">
        <f>IF($A20="","",COUNTIFS('Mängelliste'!$D$11:$D$60,$A20,'Mängelliste'!$H$11:$H$60,"offen")+COUNTIFS('Mängelliste'!$D$11:$D$60,$A20,'Mängelliste'!$H$11:$H$60,"",'Mängelliste'!$E$11:$E$60,"&lt;&gt;"))</f>
      </c>
      <c r="D20" s="10">
        <f>IF($A20="","",COUNTIFS('Mängelliste'!$D$11:$D$60,$A20,'Mängelliste'!$H$11:$H$60,"in Arbeit"))</f>
      </c>
      <c r="E20" s="10">
        <f>IF($A20="","",COUNTIFS('Mängelliste'!$D$11:$D$60,$A20,'Mängelliste'!$H$11:$H$60,"erledigt"))</f>
      </c>
      <c r="F20" s="10">
        <f>IF($A20="","",COUNTIFS('Mängelliste'!$D$11:$D$60,$A20,'Mängelliste'!$G$11:$G$60,"&lt;"&amp;TODAY(),'Mängelliste'!$H$11:$H$60,"&lt;&gt;erledigt",'Mängelliste'!$E$11:$E$60,"&lt;&gt;"))</f>
      </c>
      <c r="G20" s="15">
        <f>IF($A20="","",IFERROR(AGGREGATE(15,6,'Mängelliste'!$G$11:$G$60/(('Mängelliste'!$D$11:$D$60=$A20)*('Mängelliste'!$H$11:$H$60&lt;&gt;"erledigt")),1),""))</f>
      </c>
      <c r="H20" s="14">
        <f>IF($A20="","",IF(B20=0,"",E20/B20))</f>
      </c>
    </row>
    <row r="21" spans="1:8" x14ac:dyDescent="0.25">
      <c r="A21" s="5"/>
      <c r="B21" s="10">
        <f>IF($A21="","",COUNTIFS('Mängelliste'!$D$11:$D$60,$A21,'Mängelliste'!$E$11:$E$60,"&lt;&gt;"))</f>
      </c>
      <c r="C21" s="10">
        <f>IF($A21="","",COUNTIFS('Mängelliste'!$D$11:$D$60,$A21,'Mängelliste'!$H$11:$H$60,"offen")+COUNTIFS('Mängelliste'!$D$11:$D$60,$A21,'Mängelliste'!$H$11:$H$60,"",'Mängelliste'!$E$11:$E$60,"&lt;&gt;"))</f>
      </c>
      <c r="D21" s="10">
        <f>IF($A21="","",COUNTIFS('Mängelliste'!$D$11:$D$60,$A21,'Mängelliste'!$H$11:$H$60,"in Arbeit"))</f>
      </c>
      <c r="E21" s="10">
        <f>IF($A21="","",COUNTIFS('Mängelliste'!$D$11:$D$60,$A21,'Mängelliste'!$H$11:$H$60,"erledigt"))</f>
      </c>
      <c r="F21" s="10">
        <f>IF($A21="","",COUNTIFS('Mängelliste'!$D$11:$D$60,$A21,'Mängelliste'!$G$11:$G$60,"&lt;"&amp;TODAY(),'Mängelliste'!$H$11:$H$60,"&lt;&gt;erledigt",'Mängelliste'!$E$11:$E$60,"&lt;&gt;"))</f>
      </c>
      <c r="G21" s="15">
        <f>IF($A21="","",IFERROR(AGGREGATE(15,6,'Mängelliste'!$G$11:$G$60/(('Mängelliste'!$D$11:$D$60=$A21)*('Mängelliste'!$H$11:$H$60&lt;&gt;"erledigt")),1),""))</f>
      </c>
      <c r="H21" s="14">
        <f>IF($A21="","",IF(B21=0,"",E21/B21))</f>
      </c>
    </row>
    <row r="22" spans="1:8" x14ac:dyDescent="0.25">
      <c r="A22" s="5"/>
      <c r="B22" s="10">
        <f>IF($A22="","",COUNTIFS('Mängelliste'!$D$11:$D$60,$A22,'Mängelliste'!$E$11:$E$60,"&lt;&gt;"))</f>
      </c>
      <c r="C22" s="10">
        <f>IF($A22="","",COUNTIFS('Mängelliste'!$D$11:$D$60,$A22,'Mängelliste'!$H$11:$H$60,"offen")+COUNTIFS('Mängelliste'!$D$11:$D$60,$A22,'Mängelliste'!$H$11:$H$60,"",'Mängelliste'!$E$11:$E$60,"&lt;&gt;"))</f>
      </c>
      <c r="D22" s="10">
        <f>IF($A22="","",COUNTIFS('Mängelliste'!$D$11:$D$60,$A22,'Mängelliste'!$H$11:$H$60,"in Arbeit"))</f>
      </c>
      <c r="E22" s="10">
        <f>IF($A22="","",COUNTIFS('Mängelliste'!$D$11:$D$60,$A22,'Mängelliste'!$H$11:$H$60,"erledigt"))</f>
      </c>
      <c r="F22" s="10">
        <f>IF($A22="","",COUNTIFS('Mängelliste'!$D$11:$D$60,$A22,'Mängelliste'!$G$11:$G$60,"&lt;"&amp;TODAY(),'Mängelliste'!$H$11:$H$60,"&lt;&gt;erledigt",'Mängelliste'!$E$11:$E$60,"&lt;&gt;"))</f>
      </c>
      <c r="G22" s="15">
        <f>IF($A22="","",IFERROR(AGGREGATE(15,6,'Mängelliste'!$G$11:$G$60/(('Mängelliste'!$D$11:$D$60=$A22)*('Mängelliste'!$H$11:$H$60&lt;&gt;"erledigt")),1),""))</f>
      </c>
      <c r="H22" s="14">
        <f>IF($A22="","",IF(B22=0,"",E22/B22))</f>
      </c>
    </row>
    <row r="23" spans="1:8" x14ac:dyDescent="0.25">
      <c r="A23" s="5"/>
      <c r="B23" s="10">
        <f>IF($A23="","",COUNTIFS('Mängelliste'!$D$11:$D$60,$A23,'Mängelliste'!$E$11:$E$60,"&lt;&gt;"))</f>
      </c>
      <c r="C23" s="10">
        <f>IF($A23="","",COUNTIFS('Mängelliste'!$D$11:$D$60,$A23,'Mängelliste'!$H$11:$H$60,"offen")+COUNTIFS('Mängelliste'!$D$11:$D$60,$A23,'Mängelliste'!$H$11:$H$60,"",'Mängelliste'!$E$11:$E$60,"&lt;&gt;"))</f>
      </c>
      <c r="D23" s="10">
        <f>IF($A23="","",COUNTIFS('Mängelliste'!$D$11:$D$60,$A23,'Mängelliste'!$H$11:$H$60,"in Arbeit"))</f>
      </c>
      <c r="E23" s="10">
        <f>IF($A23="","",COUNTIFS('Mängelliste'!$D$11:$D$60,$A23,'Mängelliste'!$H$11:$H$60,"erledigt"))</f>
      </c>
      <c r="F23" s="10">
        <f>IF($A23="","",COUNTIFS('Mängelliste'!$D$11:$D$60,$A23,'Mängelliste'!$G$11:$G$60,"&lt;"&amp;TODAY(),'Mängelliste'!$H$11:$H$60,"&lt;&gt;erledigt",'Mängelliste'!$E$11:$E$60,"&lt;&gt;"))</f>
      </c>
      <c r="G23" s="15">
        <f>IF($A23="","",IFERROR(AGGREGATE(15,6,'Mängelliste'!$G$11:$G$60/(('Mängelliste'!$D$11:$D$60=$A23)*('Mängelliste'!$H$11:$H$60&lt;&gt;"erledigt")),1),""))</f>
      </c>
      <c r="H23" s="14">
        <f>IF($A23="","",IF(B23=0,"",E23/B23))</f>
      </c>
    </row>
    <row r="24" spans="1:8" x14ac:dyDescent="0.25">
      <c r="A24" s="5"/>
      <c r="B24" s="10">
        <f>IF($A24="","",COUNTIFS('Mängelliste'!$D$11:$D$60,$A24,'Mängelliste'!$E$11:$E$60,"&lt;&gt;"))</f>
      </c>
      <c r="C24" s="10">
        <f>IF($A24="","",COUNTIFS('Mängelliste'!$D$11:$D$60,$A24,'Mängelliste'!$H$11:$H$60,"offen")+COUNTIFS('Mängelliste'!$D$11:$D$60,$A24,'Mängelliste'!$H$11:$H$60,"",'Mängelliste'!$E$11:$E$60,"&lt;&gt;"))</f>
      </c>
      <c r="D24" s="10">
        <f>IF($A24="","",COUNTIFS('Mängelliste'!$D$11:$D$60,$A24,'Mängelliste'!$H$11:$H$60,"in Arbeit"))</f>
      </c>
      <c r="E24" s="10">
        <f>IF($A24="","",COUNTIFS('Mängelliste'!$D$11:$D$60,$A24,'Mängelliste'!$H$11:$H$60,"erledigt"))</f>
      </c>
      <c r="F24" s="10">
        <f>IF($A24="","",COUNTIFS('Mängelliste'!$D$11:$D$60,$A24,'Mängelliste'!$G$11:$G$60,"&lt;"&amp;TODAY(),'Mängelliste'!$H$11:$H$60,"&lt;&gt;erledigt",'Mängelliste'!$E$11:$E$60,"&lt;&gt;"))</f>
      </c>
      <c r="G24" s="15">
        <f>IF($A24="","",IFERROR(AGGREGATE(15,6,'Mängelliste'!$G$11:$G$60/(('Mängelliste'!$D$11:$D$60=$A24)*('Mängelliste'!$H$11:$H$60&lt;&gt;"erledigt")),1),""))</f>
      </c>
      <c r="H24" s="14">
        <f>IF($A24="","",IF(B24=0,"",E24/B24))</f>
      </c>
    </row>
    <row r="25" spans="1:8" x14ac:dyDescent="0.25">
      <c r="A25" s="5"/>
      <c r="B25" s="10">
        <f>IF($A25="","",COUNTIFS('Mängelliste'!$D$11:$D$60,$A25,'Mängelliste'!$E$11:$E$60,"&lt;&gt;"))</f>
      </c>
      <c r="C25" s="10">
        <f>IF($A25="","",COUNTIFS('Mängelliste'!$D$11:$D$60,$A25,'Mängelliste'!$H$11:$H$60,"offen")+COUNTIFS('Mängelliste'!$D$11:$D$60,$A25,'Mängelliste'!$H$11:$H$60,"",'Mängelliste'!$E$11:$E$60,"&lt;&gt;"))</f>
      </c>
      <c r="D25" s="10">
        <f>IF($A25="","",COUNTIFS('Mängelliste'!$D$11:$D$60,$A25,'Mängelliste'!$H$11:$H$60,"in Arbeit"))</f>
      </c>
      <c r="E25" s="10">
        <f>IF($A25="","",COUNTIFS('Mängelliste'!$D$11:$D$60,$A25,'Mängelliste'!$H$11:$H$60,"erledigt"))</f>
      </c>
      <c r="F25" s="10">
        <f>IF($A25="","",COUNTIFS('Mängelliste'!$D$11:$D$60,$A25,'Mängelliste'!$G$11:$G$60,"&lt;"&amp;TODAY(),'Mängelliste'!$H$11:$H$60,"&lt;&gt;erledigt",'Mängelliste'!$E$11:$E$60,"&lt;&gt;"))</f>
      </c>
      <c r="G25" s="15">
        <f>IF($A25="","",IFERROR(AGGREGATE(15,6,'Mängelliste'!$G$11:$G$60/(('Mängelliste'!$D$11:$D$60=$A25)*('Mängelliste'!$H$11:$H$60&lt;&gt;"erledigt")),1),""))</f>
      </c>
      <c r="H25" s="14">
        <f>IF($A25="","",IF(B25=0,"",E25/B25))</f>
      </c>
    </row>
    <row r="26" spans="1:8" x14ac:dyDescent="0.25">
      <c r="A26" s="5"/>
      <c r="B26" s="10">
        <f>IF($A26="","",COUNTIFS('Mängelliste'!$D$11:$D$60,$A26,'Mängelliste'!$E$11:$E$60,"&lt;&gt;"))</f>
      </c>
      <c r="C26" s="10">
        <f>IF($A26="","",COUNTIFS('Mängelliste'!$D$11:$D$60,$A26,'Mängelliste'!$H$11:$H$60,"offen")+COUNTIFS('Mängelliste'!$D$11:$D$60,$A26,'Mängelliste'!$H$11:$H$60,"",'Mängelliste'!$E$11:$E$60,"&lt;&gt;"))</f>
      </c>
      <c r="D26" s="10">
        <f>IF($A26="","",COUNTIFS('Mängelliste'!$D$11:$D$60,$A26,'Mängelliste'!$H$11:$H$60,"in Arbeit"))</f>
      </c>
      <c r="E26" s="10">
        <f>IF($A26="","",COUNTIFS('Mängelliste'!$D$11:$D$60,$A26,'Mängelliste'!$H$11:$H$60,"erledigt"))</f>
      </c>
      <c r="F26" s="10">
        <f>IF($A26="","",COUNTIFS('Mängelliste'!$D$11:$D$60,$A26,'Mängelliste'!$G$11:$G$60,"&lt;"&amp;TODAY(),'Mängelliste'!$H$11:$H$60,"&lt;&gt;erledigt",'Mängelliste'!$E$11:$E$60,"&lt;&gt;"))</f>
      </c>
      <c r="G26" s="15">
        <f>IF($A26="","",IFERROR(AGGREGATE(15,6,'Mängelliste'!$G$11:$G$60/(('Mängelliste'!$D$11:$D$60=$A26)*('Mängelliste'!$H$11:$H$60&lt;&gt;"erledigt")),1),""))</f>
      </c>
      <c r="H26" s="14">
        <f>IF($A26="","",IF(B26=0,"",E26/B26))</f>
      </c>
    </row>
    <row r="27" spans="1:8" x14ac:dyDescent="0.25">
      <c r="A27" s="5"/>
      <c r="B27" s="10">
        <f>IF($A27="","",COUNTIFS('Mängelliste'!$D$11:$D$60,$A27,'Mängelliste'!$E$11:$E$60,"&lt;&gt;"))</f>
      </c>
      <c r="C27" s="10">
        <f>IF($A27="","",COUNTIFS('Mängelliste'!$D$11:$D$60,$A27,'Mängelliste'!$H$11:$H$60,"offen")+COUNTIFS('Mängelliste'!$D$11:$D$60,$A27,'Mängelliste'!$H$11:$H$60,"",'Mängelliste'!$E$11:$E$60,"&lt;&gt;"))</f>
      </c>
      <c r="D27" s="10">
        <f>IF($A27="","",COUNTIFS('Mängelliste'!$D$11:$D$60,$A27,'Mängelliste'!$H$11:$H$60,"in Arbeit"))</f>
      </c>
      <c r="E27" s="10">
        <f>IF($A27="","",COUNTIFS('Mängelliste'!$D$11:$D$60,$A27,'Mängelliste'!$H$11:$H$60,"erledigt"))</f>
      </c>
      <c r="F27" s="10">
        <f>IF($A27="","",COUNTIFS('Mängelliste'!$D$11:$D$60,$A27,'Mängelliste'!$G$11:$G$60,"&lt;"&amp;TODAY(),'Mängelliste'!$H$11:$H$60,"&lt;&gt;erledigt",'Mängelliste'!$E$11:$E$60,"&lt;&gt;"))</f>
      </c>
      <c r="G27" s="15">
        <f>IF($A27="","",IFERROR(AGGREGATE(15,6,'Mängelliste'!$G$11:$G$60/(('Mängelliste'!$D$11:$D$60=$A27)*('Mängelliste'!$H$11:$H$60&lt;&gt;"erledigt")),1),""))</f>
      </c>
      <c r="H27" s="14">
        <f>IF($A27="","",IF(B27=0,"",E27/B27))</f>
      </c>
    </row>
    <row r="28" spans="1:8" x14ac:dyDescent="0.25">
      <c r="A28" s="5"/>
      <c r="B28" s="10">
        <f>IF($A28="","",COUNTIFS('Mängelliste'!$D$11:$D$60,$A28,'Mängelliste'!$E$11:$E$60,"&lt;&gt;"))</f>
      </c>
      <c r="C28" s="10">
        <f>IF($A28="","",COUNTIFS('Mängelliste'!$D$11:$D$60,$A28,'Mängelliste'!$H$11:$H$60,"offen")+COUNTIFS('Mängelliste'!$D$11:$D$60,$A28,'Mängelliste'!$H$11:$H$60,"",'Mängelliste'!$E$11:$E$60,"&lt;&gt;"))</f>
      </c>
      <c r="D28" s="10">
        <f>IF($A28="","",COUNTIFS('Mängelliste'!$D$11:$D$60,$A28,'Mängelliste'!$H$11:$H$60,"in Arbeit"))</f>
      </c>
      <c r="E28" s="10">
        <f>IF($A28="","",COUNTIFS('Mängelliste'!$D$11:$D$60,$A28,'Mängelliste'!$H$11:$H$60,"erledigt"))</f>
      </c>
      <c r="F28" s="10">
        <f>IF($A28="","",COUNTIFS('Mängelliste'!$D$11:$D$60,$A28,'Mängelliste'!$G$11:$G$60,"&lt;"&amp;TODAY(),'Mängelliste'!$H$11:$H$60,"&lt;&gt;erledigt",'Mängelliste'!$E$11:$E$60,"&lt;&gt;"))</f>
      </c>
      <c r="G28" s="15">
        <f>IF($A28="","",IFERROR(AGGREGATE(15,6,'Mängelliste'!$G$11:$G$60/(('Mängelliste'!$D$11:$D$60=$A28)*('Mängelliste'!$H$11:$H$60&lt;&gt;"erledigt")),1),""))</f>
      </c>
      <c r="H28" s="14">
        <f>IF($A28="","",IF(B28=0,"",E28/B28))</f>
      </c>
    </row>
    <row r="29" spans="1:8" x14ac:dyDescent="0.25">
      <c r="A29" s="5"/>
      <c r="B29" s="10">
        <f>IF($A29="","",COUNTIFS('Mängelliste'!$D$11:$D$60,$A29,'Mängelliste'!$E$11:$E$60,"&lt;&gt;"))</f>
      </c>
      <c r="C29" s="10">
        <f>IF($A29="","",COUNTIFS('Mängelliste'!$D$11:$D$60,$A29,'Mängelliste'!$H$11:$H$60,"offen")+COUNTIFS('Mängelliste'!$D$11:$D$60,$A29,'Mängelliste'!$H$11:$H$60,"",'Mängelliste'!$E$11:$E$60,"&lt;&gt;"))</f>
      </c>
      <c r="D29" s="10">
        <f>IF($A29="","",COUNTIFS('Mängelliste'!$D$11:$D$60,$A29,'Mängelliste'!$H$11:$H$60,"in Arbeit"))</f>
      </c>
      <c r="E29" s="10">
        <f>IF($A29="","",COUNTIFS('Mängelliste'!$D$11:$D$60,$A29,'Mängelliste'!$H$11:$H$60,"erledigt"))</f>
      </c>
      <c r="F29" s="10">
        <f>IF($A29="","",COUNTIFS('Mängelliste'!$D$11:$D$60,$A29,'Mängelliste'!$G$11:$G$60,"&lt;"&amp;TODAY(),'Mängelliste'!$H$11:$H$60,"&lt;&gt;erledigt",'Mängelliste'!$E$11:$E$60,"&lt;&gt;"))</f>
      </c>
      <c r="G29" s="15">
        <f>IF($A29="","",IFERROR(AGGREGATE(15,6,'Mängelliste'!$G$11:$G$60/(('Mängelliste'!$D$11:$D$60=$A29)*('Mängelliste'!$H$11:$H$60&lt;&gt;"erledigt")),1),""))</f>
      </c>
      <c r="H29" s="14">
        <f>IF($A29="","",IF(B29=0,"",E29/B29))</f>
      </c>
    </row>
    <row r="30" spans="1:8" x14ac:dyDescent="0.25">
      <c r="A30" s="5"/>
      <c r="B30" s="10">
        <f>IF($A30="","",COUNTIFS('Mängelliste'!$D$11:$D$60,$A30,'Mängelliste'!$E$11:$E$60,"&lt;&gt;"))</f>
      </c>
      <c r="C30" s="10">
        <f>IF($A30="","",COUNTIFS('Mängelliste'!$D$11:$D$60,$A30,'Mängelliste'!$H$11:$H$60,"offen")+COUNTIFS('Mängelliste'!$D$11:$D$60,$A30,'Mängelliste'!$H$11:$H$60,"",'Mängelliste'!$E$11:$E$60,"&lt;&gt;"))</f>
      </c>
      <c r="D30" s="10">
        <f>IF($A30="","",COUNTIFS('Mängelliste'!$D$11:$D$60,$A30,'Mängelliste'!$H$11:$H$60,"in Arbeit"))</f>
      </c>
      <c r="E30" s="10">
        <f>IF($A30="","",COUNTIFS('Mängelliste'!$D$11:$D$60,$A30,'Mängelliste'!$H$11:$H$60,"erledigt"))</f>
      </c>
      <c r="F30" s="10">
        <f>IF($A30="","",COUNTIFS('Mängelliste'!$D$11:$D$60,$A30,'Mängelliste'!$G$11:$G$60,"&lt;"&amp;TODAY(),'Mängelliste'!$H$11:$H$60,"&lt;&gt;erledigt",'Mängelliste'!$E$11:$E$60,"&lt;&gt;"))</f>
      </c>
      <c r="G30" s="15">
        <f>IF($A30="","",IFERROR(AGGREGATE(15,6,'Mängelliste'!$G$11:$G$60/(('Mängelliste'!$D$11:$D$60=$A30)*('Mängelliste'!$H$11:$H$60&lt;&gt;"erledigt")),1),""))</f>
      </c>
      <c r="H30" s="14">
        <f>IF($A30="","",IF(B30=0,"",E30/B30))</f>
      </c>
    </row>
    <row r="31" spans="1:8" x14ac:dyDescent="0.25">
      <c r="A31" s="5"/>
      <c r="B31" s="10">
        <f>IF($A31="","",COUNTIFS('Mängelliste'!$D$11:$D$60,$A31,'Mängelliste'!$E$11:$E$60,"&lt;&gt;"))</f>
      </c>
      <c r="C31" s="10">
        <f>IF($A31="","",COUNTIFS('Mängelliste'!$D$11:$D$60,$A31,'Mängelliste'!$H$11:$H$60,"offen")+COUNTIFS('Mängelliste'!$D$11:$D$60,$A31,'Mängelliste'!$H$11:$H$60,"",'Mängelliste'!$E$11:$E$60,"&lt;&gt;"))</f>
      </c>
      <c r="D31" s="10">
        <f>IF($A31="","",COUNTIFS('Mängelliste'!$D$11:$D$60,$A31,'Mängelliste'!$H$11:$H$60,"in Arbeit"))</f>
      </c>
      <c r="E31" s="10">
        <f>IF($A31="","",COUNTIFS('Mängelliste'!$D$11:$D$60,$A31,'Mängelliste'!$H$11:$H$60,"erledigt"))</f>
      </c>
      <c r="F31" s="10">
        <f>IF($A31="","",COUNTIFS('Mängelliste'!$D$11:$D$60,$A31,'Mängelliste'!$G$11:$G$60,"&lt;"&amp;TODAY(),'Mängelliste'!$H$11:$H$60,"&lt;&gt;erledigt",'Mängelliste'!$E$11:$E$60,"&lt;&gt;"))</f>
      </c>
      <c r="G31" s="15">
        <f>IF($A31="","",IFERROR(AGGREGATE(15,6,'Mängelliste'!$G$11:$G$60/(('Mängelliste'!$D$11:$D$60=$A31)*('Mängelliste'!$H$11:$H$60&lt;&gt;"erledigt")),1),""))</f>
      </c>
      <c r="H31" s="14">
        <f>IF($A31="","",IF(B31=0,"",E31/B31))</f>
      </c>
    </row>
    <row r="32" spans="1:8" x14ac:dyDescent="0.25">
      <c r="A32" s="5"/>
      <c r="B32" s="10">
        <f>IF($A32="","",COUNTIFS('Mängelliste'!$D$11:$D$60,$A32,'Mängelliste'!$E$11:$E$60,"&lt;&gt;"))</f>
      </c>
      <c r="C32" s="10">
        <f>IF($A32="","",COUNTIFS('Mängelliste'!$D$11:$D$60,$A32,'Mängelliste'!$H$11:$H$60,"offen")+COUNTIFS('Mängelliste'!$D$11:$D$60,$A32,'Mängelliste'!$H$11:$H$60,"",'Mängelliste'!$E$11:$E$60,"&lt;&gt;"))</f>
      </c>
      <c r="D32" s="10">
        <f>IF($A32="","",COUNTIFS('Mängelliste'!$D$11:$D$60,$A32,'Mängelliste'!$H$11:$H$60,"in Arbeit"))</f>
      </c>
      <c r="E32" s="10">
        <f>IF($A32="","",COUNTIFS('Mängelliste'!$D$11:$D$60,$A32,'Mängelliste'!$H$11:$H$60,"erledigt"))</f>
      </c>
      <c r="F32" s="10">
        <f>IF($A32="","",COUNTIFS('Mängelliste'!$D$11:$D$60,$A32,'Mängelliste'!$G$11:$G$60,"&lt;"&amp;TODAY(),'Mängelliste'!$H$11:$H$60,"&lt;&gt;erledigt",'Mängelliste'!$E$11:$E$60,"&lt;&gt;"))</f>
      </c>
      <c r="G32" s="15">
        <f>IF($A32="","",IFERROR(AGGREGATE(15,6,'Mängelliste'!$G$11:$G$60/(('Mängelliste'!$D$11:$D$60=$A32)*('Mängelliste'!$H$11:$H$60&lt;&gt;"erledigt")),1),""))</f>
      </c>
      <c r="H32" s="14">
        <f>IF($A32="","",IF(B32=0,"",E32/B32))</f>
      </c>
    </row>
    <row r="33" spans="1:8" x14ac:dyDescent="0.25">
      <c r="A33" s="5"/>
      <c r="B33" s="10">
        <f>IF($A33="","",COUNTIFS('Mängelliste'!$D$11:$D$60,$A33,'Mängelliste'!$E$11:$E$60,"&lt;&gt;"))</f>
      </c>
      <c r="C33" s="10">
        <f>IF($A33="","",COUNTIFS('Mängelliste'!$D$11:$D$60,$A33,'Mängelliste'!$H$11:$H$60,"offen")+COUNTIFS('Mängelliste'!$D$11:$D$60,$A33,'Mängelliste'!$H$11:$H$60,"",'Mängelliste'!$E$11:$E$60,"&lt;&gt;"))</f>
      </c>
      <c r="D33" s="10">
        <f>IF($A33="","",COUNTIFS('Mängelliste'!$D$11:$D$60,$A33,'Mängelliste'!$H$11:$H$60,"in Arbeit"))</f>
      </c>
      <c r="E33" s="10">
        <f>IF($A33="","",COUNTIFS('Mängelliste'!$D$11:$D$60,$A33,'Mängelliste'!$H$11:$H$60,"erledigt"))</f>
      </c>
      <c r="F33" s="10">
        <f>IF($A33="","",COUNTIFS('Mängelliste'!$D$11:$D$60,$A33,'Mängelliste'!$G$11:$G$60,"&lt;"&amp;TODAY(),'Mängelliste'!$H$11:$H$60,"&lt;&gt;erledigt",'Mängelliste'!$E$11:$E$60,"&lt;&gt;"))</f>
      </c>
      <c r="G33" s="15">
        <f>IF($A33="","",IFERROR(AGGREGATE(15,6,'Mängelliste'!$G$11:$G$60/(('Mängelliste'!$D$11:$D$60=$A33)*('Mängelliste'!$H$11:$H$60&lt;&gt;"erledigt")),1),""))</f>
      </c>
      <c r="H33" s="14">
        <f>IF($A33="","",IF(B33=0,"",E33/B33))</f>
      </c>
    </row>
    <row r="34" spans="1:8" x14ac:dyDescent="0.25">
      <c r="A34" s="5"/>
      <c r="B34" s="10">
        <f>IF($A34="","",COUNTIFS('Mängelliste'!$D$11:$D$60,$A34,'Mängelliste'!$E$11:$E$60,"&lt;&gt;"))</f>
      </c>
      <c r="C34" s="10">
        <f>IF($A34="","",COUNTIFS('Mängelliste'!$D$11:$D$60,$A34,'Mängelliste'!$H$11:$H$60,"offen")+COUNTIFS('Mängelliste'!$D$11:$D$60,$A34,'Mängelliste'!$H$11:$H$60,"",'Mängelliste'!$E$11:$E$60,"&lt;&gt;"))</f>
      </c>
      <c r="D34" s="10">
        <f>IF($A34="","",COUNTIFS('Mängelliste'!$D$11:$D$60,$A34,'Mängelliste'!$H$11:$H$60,"in Arbeit"))</f>
      </c>
      <c r="E34" s="10">
        <f>IF($A34="","",COUNTIFS('Mängelliste'!$D$11:$D$60,$A34,'Mängelliste'!$H$11:$H$60,"erledigt"))</f>
      </c>
      <c r="F34" s="10">
        <f>IF($A34="","",COUNTIFS('Mängelliste'!$D$11:$D$60,$A34,'Mängelliste'!$G$11:$G$60,"&lt;"&amp;TODAY(),'Mängelliste'!$H$11:$H$60,"&lt;&gt;erledigt",'Mängelliste'!$E$11:$E$60,"&lt;&gt;"))</f>
      </c>
      <c r="G34" s="15">
        <f>IF($A34="","",IFERROR(AGGREGATE(15,6,'Mängelliste'!$G$11:$G$60/(('Mängelliste'!$D$11:$D$60=$A34)*('Mängelliste'!$H$11:$H$60&lt;&gt;"erledigt")),1),""))</f>
      </c>
      <c r="H34" s="14">
        <f>IF($A34="","",IF(B34=0,"",E34/B34))</f>
      </c>
    </row>
    <row r="36" spans="1:8" x14ac:dyDescent="0.25">
      <c r="A36" s="9" t="s">
        <v>88</v>
      </c>
      <c r="B36" s="9"/>
      <c r="C36" s="9"/>
      <c r="D36" s="9"/>
      <c r="E36" s="9"/>
      <c r="F36" s="9"/>
      <c r="G36" s="9"/>
      <c r="H36" s="9"/>
    </row>
    <row r="37" spans="1:8" x14ac:dyDescent="0.25">
      <c r="A37" s="9"/>
      <c r="B37" s="9"/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6:H37"/>
  </mergeCells>
  <conditionalFormatting sqref="C10:C34">
    <cfRule type="expression" dxfId="3" priority="1">
      <formula>N(C10)&gt;0</formula>
    </cfRule>
  </conditionalFormatting>
  <conditionalFormatting sqref="F10:F34">
    <cfRule type="expression" dxfId="4" priority="2">
      <formula>N(F10)&gt;0</formula>
    </cfRule>
  </conditionalFormatting>
  <conditionalFormatting sqref="F6">
    <cfRule type="expression" dxfId="5" priority="3">
      <formula>N(F6)&gt;0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Mängelliste</vt:lpstr>
      <vt:lpstr>Auswertung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Mängelliste</dc:title>
  <dc:subject/>
  <dc:description/>
  <cp:keywords/>
  <cp:category/>
  <cp:lastModifiedBy>Unknown</cp:lastModifiedBy>
  <dcterms:created xsi:type="dcterms:W3CDTF">2026-10-24T08:40:50Z</dcterms:created>
  <dcterms:modified xsi:type="dcterms:W3CDTF">2026-10-24T08:40:50Z</dcterms:modified>
</cp:coreProperties>
</file>