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norarangebot" state="visible" r:id="rId4"/>
    <sheet sheetId="2" name="Honorartafel" state="visible" r:id="rId5"/>
  </sheets>
  <definedNames>
    <definedName name="_xlnm.Print_Area" localSheetId="0">'Honorarangebot'!$A1:$F51</definedName>
  </definedNames>
  <calcPr calcId="171027" fullCalcOnLoad="1"/>
</workbook>
</file>

<file path=xl/sharedStrings.xml><?xml version="1.0" encoding="utf-8"?>
<sst xmlns="http://schemas.openxmlformats.org/spreadsheetml/2006/main" count="92" uniqueCount="76">
  <si>
    <t>HOAI-Honorarangebot</t>
  </si>
  <si>
    <t>Objektplanung Gebäude und Innenräume · § 35 HOAI 2021 · Zone, Lage, Leistungsphasen, Nebenkosten  ·  Gelb hinterlegte Felder ausfüllen</t>
  </si>
  <si>
    <t>Projekt / Objekt</t>
  </si>
  <si>
    <t>Auftraggeber</t>
  </si>
  <si>
    <t>Angebot Nr.</t>
  </si>
  <si>
    <t>Datum</t>
  </si>
  <si>
    <t>1. Grundlagen des Honorars (§§ 5, 6, 33, 35 HOAI)</t>
  </si>
  <si>
    <t>Objektart</t>
  </si>
  <si>
    <t>Gebäude</t>
  </si>
  <si>
    <t>Gebäude oder Innenräume – bestimmt die Bewertung der Leistungsphasen (§ 34 Abs. 3)</t>
  </si>
  <si>
    <t>Anrechenbare Kosten netto (KG 300 + 400 nach DIN 276, § 33)</t>
  </si>
  <si>
    <t>Tafel gilt von 25.000 € bis 25.000.000 €</t>
  </si>
  <si>
    <t>Honorarzone</t>
  </si>
  <si>
    <t>III</t>
  </si>
  <si>
    <t>I sehr geringe · II geringe · III durchschnittliche · IV hohe · V sehr hohe Planungsanforderungen (§ 5)</t>
  </si>
  <si>
    <t>Lage innerhalb der Honorarzone</t>
  </si>
  <si>
    <t>0 % = Basishonorarsatz (unterer Wert) · 50 % = Mittelsatz · 100 % = oberer Honorarsatz</t>
  </si>
  <si>
    <t>Zuschlag Umbau / Modernisierung (§ 6 Abs. 2 HOAI)</t>
  </si>
  <si>
    <t>bis 33 % bei durchschnittlichem Schwierigkeitsgrad, wenn schriftlich vereinbart</t>
  </si>
  <si>
    <t>2. Honorar für 100 % der Grundleistungen (Honorartafel § 35 Abs. 1, lineare Interpolation § 13)</t>
  </si>
  <si>
    <t>Tafelwert darunter (anrechenbare Kosten)</t>
  </si>
  <si>
    <t>Hilfswert: Kosten in Tafel</t>
  </si>
  <si>
    <t>Tafelwert darüber (anrechenbare Kosten)</t>
  </si>
  <si>
    <t>Hilfswert: Tafelzeile</t>
  </si>
  <si>
    <t>Honorar 100 % – Basishonorarsatz der Zone</t>
  </si>
  <si>
    <t>Hilfswert: Zeile darüber</t>
  </si>
  <si>
    <t>Honorar 100 % – oberer Honorarsatz der Zone</t>
  </si>
  <si>
    <t>Hilfswert: Anteil Interpolation</t>
  </si>
  <si>
    <t>Honorar 100 % bei gewählter Lage</t>
  </si>
  <si>
    <t>Hilfswert: Spalte der Zone</t>
  </si>
  <si>
    <t>zzgl. Umbau-/Modernisierungszuschlag</t>
  </si>
  <si>
    <t>Honorar 100 % der Grundleistungen</t>
  </si>
  <si>
    <t>3. Beauftragte Leistungsphasen (§ 34 Abs. 3 HOAI)</t>
  </si>
  <si>
    <t>Leistungsphase</t>
  </si>
  <si>
    <t>Bewertung § 34</t>
  </si>
  <si>
    <t>beauftragt</t>
  </si>
  <si>
    <t>abweichend vereinbart (optional)</t>
  </si>
  <si>
    <t>angesetzt</t>
  </si>
  <si>
    <t>Honorar € netto</t>
  </si>
  <si>
    <t>LPH 1  Grundlagenermittlung</t>
  </si>
  <si>
    <t>ja</t>
  </si>
  <si>
    <t>LPH 2  Vorplanung</t>
  </si>
  <si>
    <t>LPH 3  Entwurfsplanung</t>
  </si>
  <si>
    <t>LPH 4  Genehmigungsplanung</t>
  </si>
  <si>
    <t>LPH 5  Ausführungsplanung</t>
  </si>
  <si>
    <t>LPH 6  Vorbereitung der Vergabe</t>
  </si>
  <si>
    <t>LPH 7  Mitwirkung bei der Vergabe</t>
  </si>
  <si>
    <t>LPH 8  Objektüberwachung – Bauüberwachung und Dokumentation</t>
  </si>
  <si>
    <t>LPH 9  Objektbetreuung</t>
  </si>
  <si>
    <t>nein</t>
  </si>
  <si>
    <t>Summe Leistungsphasen</t>
  </si>
  <si>
    <t>4. Honorarangebot</t>
  </si>
  <si>
    <t>Honorar Grundleistungen (beauftragte Leistungsphasen)</t>
  </si>
  <si>
    <t>Besondere Leistungen (§ 3 Abs. 3 HOAI, pauschal / nach Aufwand)</t>
  </si>
  <si>
    <t>Nebenkosten (§ 14 HOAI), pauschal in % der Honorare</t>
  </si>
  <si>
    <t>Honorar netto</t>
  </si>
  <si>
    <t>Umsatzsteuer</t>
  </si>
  <si>
    <t>Honorar brutto</t>
  </si>
  <si>
    <t>Gelbe Felder ausfüllen. Die Honorartafel steht im Blatt „Honorartafel“; Zwischenwerte werden linear interpoliert (§ 13 HOAI). Seit der HOAI 2021 sind die Tafelwerte Orientierungswerte: Das Honorar richtet sich nach der Vereinbarung in Textform, ohne sie gilt der Basishonorarsatz (§ 7 Abs. 1 HOAI). Vor Abschluss auf die Vereinbarungsmöglichkeiten hinweisen (§ 7 Abs. 2 HOAI, gegenüber Verbrauchern zwingend in Textform). Abschlagszahlungen nach § 15 HOAI vereinbaren. Muster ohne Gewähr.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</si>
  <si>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</si>
  <si>
    <t>Honorartafel § 35 Abs. 1 HOAI 2021 – Gebäude und Innenräume</t>
  </si>
  <si>
    <t>Honorare in Euro für 100 % der Grundleistungen · von = Basishonorarsatz, bis = oberer Honorarsatz · Nachschlagetabelle für das Blatt „Honorarangebot“</t>
  </si>
  <si>
    <t>Anrechenbare Kosten €</t>
  </si>
  <si>
    <t>Zone I – sehr geringe Anforderungen</t>
  </si>
  <si>
    <t>Zone II – geringe Anforderungen</t>
  </si>
  <si>
    <t>Zone III – durchschnittliche Anforderungen</t>
  </si>
  <si>
    <t>Zone IV – hohe Anforderungen</t>
  </si>
  <si>
    <t>Zone V – sehr hohe Anforderungen</t>
  </si>
  <si>
    <t>von</t>
  </si>
  <si>
    <t>bis</t>
  </si>
  <si>
    <t>Zonen</t>
  </si>
  <si>
    <t>I</t>
  </si>
  <si>
    <t>II</t>
  </si>
  <si>
    <t>IV</t>
  </si>
  <si>
    <t>V</t>
  </si>
  <si>
    <t>Zwischenwerte werden linear interpoliert (§ 13 HOAI). Für anrechenbare Kosten unter 25.000 € oder über 25 Mio. € ist das Honorar frei vereinbar – das Blatt „Honorarangebot“ rechnet dann mit dem Randwert und zeigt einen Hinweis.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</si>
</sst>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00 &quot;€&quot;"/>
    <numFmt numFmtId="166" formatCode="0.0 %"/>
    <numFmt numFmtId="167" formatCode="0.0000"/>
  </numFmts>
  <fonts count="15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374151"/>
      <sz val="9.5"/>
    </font>
    <font>
      <b/>
      <color rgb="FF162A4D"/>
      <sz val="11.5"/>
    </font>
    <font>
      <i/>
      <color rgb="FF6B7280"/>
      <sz val="8.5"/>
    </font>
    <font>
      <color rgb="FF1F2937"/>
    </font>
    <font>
      <color rgb="FF6B7280"/>
      <sz val="8.5"/>
    </font>
    <font>
      <b/>
      <color rgb="FF162A4D"/>
      <sz val="10"/>
    </font>
    <font>
      <b/>
      <color rgb="FF162A4D"/>
    </font>
    <font>
      <b/>
      <color rgb="FFB91C1C"/>
      <sz val="9.5"/>
    </font>
    <font>
      <b/>
      <color rgb="FFFFFFFF"/>
      <sz val="9.5"/>
    </font>
    <font>
      <sz val="9.5"/>
    </font>
    <font>
      <b/>
    </font>
    <font>
      <i/>
      <color rgb="FF6B5B3A"/>
      <sz val="8.5"/>
    </font>
  </fonts>
  <fills count="7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F3F4F6"/>
      </patternFill>
    </fill>
    <fill>
      <patternFill patternType="solid">
        <fgColor rgb="FF162A4D"/>
      </patternFill>
    </fill>
    <fill>
      <patternFill patternType="solid">
        <fgColor rgb="FFFFFBF0"/>
      </patternFill>
    </fill>
    <fill>
      <patternFill patternType="solid">
        <fgColor rgb="FFF6F7F9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medium">
        <color rgb="FF162A4D"/>
      </top>
      <bottom/>
      <diagonal/>
    </border>
    <border>
      <left/>
      <right/>
      <top style="thin">
        <color rgb="FF162A4D"/>
      </top>
      <bottom style="double">
        <color rgb="FF162A4D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164" fontId="0" fillId="2" borderId="2" xfId="0" applyNumberFormat="1" applyFill="1" applyBorder="1"/>
    <xf numFmtId="0" fontId="4" fillId="0" borderId="3" xfId="0" applyFont="1" applyBorder="1"/>
    <xf numFmtId="0" fontId="3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165" fontId="0" fillId="2" borderId="2" xfId="0" applyNumberFormat="1" applyFill="1" applyBorder="1" applyAlignment="1">
      <alignment horizontal="right"/>
    </xf>
    <xf numFmtId="0" fontId="0" fillId="2" borderId="2" xfId="0" applyFill="1" applyBorder="1" applyAlignment="1">
      <alignment horizontal="center"/>
    </xf>
    <xf numFmtId="166" fontId="0" fillId="2" borderId="2" xfId="0" applyNumberFormat="1" applyFill="1" applyBorder="1" applyAlignment="1">
      <alignment horizontal="right"/>
    </xf>
    <xf numFmtId="165" fontId="6" fillId="3" borderId="2" xfId="0" applyNumberFormat="1" applyFont="1" applyFill="1" applyBorder="1"/>
    <xf numFmtId="3" fontId="7" fillId="3" borderId="2" xfId="0" applyNumberFormat="1" applyFont="1" applyFill="1" applyBorder="1"/>
    <xf numFmtId="1" fontId="7" fillId="3" borderId="2" xfId="0" applyNumberFormat="1" applyFont="1" applyFill="1" applyBorder="1"/>
    <xf numFmtId="167" fontId="7" fillId="3" borderId="2" xfId="0" applyNumberFormat="1" applyFont="1" applyFill="1" applyBorder="1"/>
    <xf numFmtId="0" fontId="8" fillId="0" borderId="2" xfId="0" applyFont="1" applyBorder="1" applyAlignment="1">
      <alignment vertical="center" wrapText="1"/>
    </xf>
    <xf numFmtId="165" fontId="9" fillId="3" borderId="2" xfId="0" applyNumberFormat="1" applyFont="1" applyFill="1" applyBorder="1"/>
    <xf numFmtId="0" fontId="10" fillId="0" borderId="0" xfId="0" applyFont="1" applyAlignment="1">
      <alignment wrapText="1"/>
    </xf>
    <xf numFmtId="0" fontId="11" fillId="4" borderId="2" xfId="0" applyFont="1" applyFill="1" applyBorder="1" applyAlignment="1">
      <alignment vertical="center" wrapText="1"/>
    </xf>
    <xf numFmtId="0" fontId="12" fillId="0" borderId="2" xfId="0" applyFont="1" applyBorder="1"/>
    <xf numFmtId="166" fontId="6" fillId="3" borderId="2" xfId="0" applyNumberFormat="1" applyFont="1" applyFill="1" applyBorder="1"/>
    <xf numFmtId="0" fontId="8" fillId="0" borderId="0" xfId="0" applyFont="1"/>
    <xf numFmtId="166" fontId="13" fillId="3" borderId="4" xfId="0" applyNumberFormat="1" applyFont="1" applyFill="1" applyBorder="1"/>
    <xf numFmtId="165" fontId="13" fillId="3" borderId="4" xfId="0" applyNumberFormat="1" applyFont="1" applyFill="1" applyBorder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5" fontId="13" fillId="3" borderId="5" xfId="0" applyNumberFormat="1" applyFont="1" applyFill="1" applyBorder="1"/>
    <xf numFmtId="0" fontId="14" fillId="5" borderId="0" xfId="0" applyFont="1" applyFill="1" applyAlignment="1">
      <alignment vertical="top" wrapText="1"/>
    </xf>
    <xf numFmtId="0" fontId="0" fillId="0" borderId="6" xfId="0" applyBorder="1"/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/>
    </xf>
    <xf numFmtId="3" fontId="9" fillId="0" borderId="2" xfId="0" applyNumberFormat="1" applyFont="1" applyBorder="1"/>
    <xf numFmtId="3" fontId="0" fillId="0" borderId="2" xfId="0" applyNumberFormat="1" applyBorder="1"/>
    <xf numFmtId="0" fontId="0" fillId="0" borderId="2" xfId="0" applyBorder="1" applyAlignment="1">
      <alignment horizontal="center"/>
    </xf>
    <xf numFmtId="3" fontId="9" fillId="6" borderId="2" xfId="0" applyNumberFormat="1" applyFont="1" applyFill="1" applyBorder="1"/>
    <xf numFmtId="3" fontId="0" fillId="6" borderId="2" xfId="0" applyNumberFormat="1" applyFill="1" applyBorder="1"/>
  </cellXfs>
  <cellStyles count="1">
    <cellStyle name="Normal" xfId="0" builtinId="0"/>
  </cellStyles>
  <dxfs count="1">
    <dxf>
      <font>
        <color rgb="FF9CA3A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4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absolute">
    <xdr:from>
      <xdr:col>11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2" max="2" width="17" customWidth="1"/>
    <col min="3" max="3" width="13" customWidth="1"/>
    <col min="4" max="4" width="17" customWidth="1"/>
    <col min="5" max="5" width="24" customWidth="1"/>
    <col min="6" max="6" width="15" customWidth="1"/>
  </cols>
  <sheetData>
    <row r="1" ht="30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3"/>
      <c r="B3" s="3"/>
      <c r="C3" s="3"/>
      <c r="D3" s="3"/>
      <c r="E3" s="3"/>
      <c r="F3" s="3"/>
    </row>
    <row r="5" spans="1:6" x14ac:dyDescent="0.25">
      <c r="A5" s="4" t="s">
        <v>2</v>
      </c>
      <c r="B5" s="5"/>
      <c r="C5" s="5"/>
      <c r="D5" s="5"/>
      <c r="E5" s="5"/>
      <c r="F5" s="5"/>
    </row>
    <row r="6" spans="1:6" x14ac:dyDescent="0.25">
      <c r="A6" s="4" t="s">
        <v>3</v>
      </c>
      <c r="B6" s="5"/>
      <c r="C6" s="5"/>
      <c r="D6" s="5"/>
      <c r="E6" s="5"/>
      <c r="F6" s="5"/>
    </row>
    <row r="7" spans="1:6" x14ac:dyDescent="0.25">
      <c r="A7" s="4" t="s">
        <v>4</v>
      </c>
      <c r="B7" s="5"/>
      <c r="C7" s="5"/>
      <c r="D7" s="4" t="s">
        <v>5</v>
      </c>
      <c r="E7" s="6"/>
      <c r="F7" s="6"/>
    </row>
    <row r="9" spans="1:6" x14ac:dyDescent="0.25">
      <c r="A9" s="7" t="s">
        <v>6</v>
      </c>
      <c r="B9" s="7"/>
      <c r="C9" s="7"/>
      <c r="D9" s="7"/>
      <c r="E9" s="7"/>
      <c r="F9" s="7"/>
    </row>
    <row r="10" spans="1:6" x14ac:dyDescent="0.25">
      <c r="A10" s="8" t="s">
        <v>7</v>
      </c>
      <c r="B10" s="5" t="s">
        <v>8</v>
      </c>
      <c r="C10" s="9" t="s">
        <v>9</v>
      </c>
      <c r="D10" s="9"/>
      <c r="E10" s="9"/>
      <c r="F10" s="9"/>
    </row>
    <row r="11" spans="1:6" x14ac:dyDescent="0.25">
      <c r="A11" s="8" t="s">
        <v>10</v>
      </c>
      <c r="B11" s="10">
        <v>1200000</v>
      </c>
      <c r="C11" s="9" t="s">
        <v>11</v>
      </c>
      <c r="D11" s="9"/>
      <c r="E11" s="9"/>
      <c r="F11" s="9"/>
    </row>
    <row r="12" spans="1:6" x14ac:dyDescent="0.25">
      <c r="A12" s="8" t="s">
        <v>12</v>
      </c>
      <c r="B12" s="11" t="s">
        <v>13</v>
      </c>
      <c r="C12" s="9" t="s">
        <v>14</v>
      </c>
      <c r="D12" s="9"/>
      <c r="E12" s="9"/>
      <c r="F12" s="9"/>
    </row>
    <row r="13" spans="1:6" x14ac:dyDescent="0.25">
      <c r="A13" s="8" t="s">
        <v>15</v>
      </c>
      <c r="B13" s="12">
        <v>0</v>
      </c>
      <c r="C13" s="9" t="s">
        <v>16</v>
      </c>
      <c r="D13" s="9"/>
      <c r="E13" s="9"/>
      <c r="F13" s="9"/>
    </row>
    <row r="14" spans="1:6" x14ac:dyDescent="0.25">
      <c r="A14" s="8" t="s">
        <v>17</v>
      </c>
      <c r="B14" s="12">
        <v>0</v>
      </c>
      <c r="C14" s="9" t="s">
        <v>18</v>
      </c>
      <c r="D14" s="9"/>
      <c r="E14" s="9"/>
      <c r="F14" s="9"/>
    </row>
    <row r="16" spans="1:6" x14ac:dyDescent="0.25">
      <c r="A16" s="7" t="s">
        <v>19</v>
      </c>
      <c r="B16" s="7"/>
      <c r="C16" s="7"/>
      <c r="D16" s="7"/>
      <c r="E16" s="7"/>
      <c r="F16" s="7"/>
    </row>
    <row r="17" spans="1:6" x14ac:dyDescent="0.25">
      <c r="A17" s="8" t="s">
        <v>20</v>
      </c>
      <c r="B17" s="13">
        <f>INDEX(Honorartafel!$A$6:$A$25,F18)</f>
      </c>
      <c r="E17" s="9" t="s">
        <v>21</v>
      </c>
      <c r="F17" s="14">
        <f>MIN(MAX(B11,MIN(Honorartafel!$A$6:$A$25)),MAX(Honorartafel!$A$6:$A$25))</f>
      </c>
    </row>
    <row r="18" spans="1:6" x14ac:dyDescent="0.25">
      <c r="A18" s="8" t="s">
        <v>22</v>
      </c>
      <c r="B18" s="13">
        <f>INDEX(Honorartafel!$A$6:$A$25,F19)</f>
      </c>
      <c r="E18" s="9" t="s">
        <v>23</v>
      </c>
      <c r="F18" s="15">
        <f>MATCH(F17,Honorartafel!$A$6:$A$25,1)</f>
      </c>
    </row>
    <row r="19" spans="1:6" x14ac:dyDescent="0.25">
      <c r="A19" s="8" t="s">
        <v>24</v>
      </c>
      <c r="B19" s="13">
        <f>INDEX(Honorartafel!$B$6:$K$25,F18,F21)+(INDEX(Honorartafel!$B$6:$K$25,F19,F21)-INDEX(Honorartafel!$B$6:$K$25,F18,F21))*F20</f>
      </c>
      <c r="E19" s="9" t="s">
        <v>25</v>
      </c>
      <c r="F19" s="15">
        <f>MIN(F18+1,ROWS(Honorartafel!$A$6:$A$25))</f>
      </c>
    </row>
    <row r="20" spans="1:6" x14ac:dyDescent="0.25">
      <c r="A20" s="8" t="s">
        <v>26</v>
      </c>
      <c r="B20" s="13">
        <f>INDEX(Honorartafel!$B$6:$K$25,F18,F21+1)+(INDEX(Honorartafel!$B$6:$K$25,F19,F21+1)-INDEX(Honorartafel!$B$6:$K$25,F18,F21+1))*F20</f>
      </c>
      <c r="E20" s="9" t="s">
        <v>27</v>
      </c>
      <c r="F20" s="16">
        <f>IF(F18=F19,0,(F17-INDEX(Honorartafel!$A$6:$A$25,F18))/(INDEX(Honorartafel!$A$6:$A$25,F19)-INDEX(Honorartafel!$A$6:$A$25,F18)))</f>
      </c>
    </row>
    <row r="21" spans="1:6" x14ac:dyDescent="0.25">
      <c r="A21" s="8" t="s">
        <v>28</v>
      </c>
      <c r="B21" s="13">
        <f>B19+(B20-B19)*B13</f>
      </c>
      <c r="E21" s="9" t="s">
        <v>29</v>
      </c>
      <c r="F21" s="15">
        <f>(MATCH(B12,Honorartafel!$M$6:$M$10,0)-1)*2+1</f>
      </c>
    </row>
    <row r="22" spans="1:2" x14ac:dyDescent="0.25">
      <c r="A22" s="8" t="s">
        <v>30</v>
      </c>
      <c r="B22" s="13">
        <f>B21*B14</f>
      </c>
    </row>
    <row r="23" spans="1:2" x14ac:dyDescent="0.25">
      <c r="A23" s="17" t="s">
        <v>31</v>
      </c>
      <c r="B23" s="18">
        <f>B21+B22</f>
      </c>
    </row>
    <row r="24" ht="26" customHeight="1" spans="1:6" x14ac:dyDescent="0.25">
      <c r="A24" s="19">
        <f>IF(OR(B11&lt;MIN(Honorartafel!$A$6:$A$25),B11&gt;MAX(Honorartafel!$A$6:$A$25)),"Achtung: Anrechenbare Kosten außerhalb der Honorartafel (25.000 € bis 25 Mio. €) – Honorar frei vereinbar. Gerechnet wurde mit dem Randwert der Tafel.","")</f>
      </c>
      <c r="B24" s="19"/>
      <c r="C24" s="19"/>
      <c r="D24" s="19"/>
      <c r="E24" s="19"/>
      <c r="F24" s="19"/>
    </row>
    <row r="26" spans="1:6" x14ac:dyDescent="0.25">
      <c r="A26" s="7" t="s">
        <v>32</v>
      </c>
      <c r="B26" s="7"/>
      <c r="C26" s="7"/>
      <c r="D26" s="7"/>
      <c r="E26" s="7"/>
      <c r="F26" s="7"/>
    </row>
    <row r="27" ht="32" customHeight="1" spans="1:6" x14ac:dyDescent="0.25">
      <c r="A27" s="20" t="s">
        <v>33</v>
      </c>
      <c r="B27" s="20" t="s">
        <v>34</v>
      </c>
      <c r="C27" s="20" t="s">
        <v>35</v>
      </c>
      <c r="D27" s="20" t="s">
        <v>36</v>
      </c>
      <c r="E27" s="20" t="s">
        <v>37</v>
      </c>
      <c r="F27" s="20" t="s">
        <v>38</v>
      </c>
    </row>
    <row r="28" spans="1:6" x14ac:dyDescent="0.25">
      <c r="A28" s="21" t="s">
        <v>39</v>
      </c>
      <c r="B28" s="22">
        <f>IF($B$10="Innenräume",0.02,0.02)</f>
      </c>
      <c r="C28" s="11" t="s">
        <v>40</v>
      </c>
      <c r="D28" s="12"/>
      <c r="E28" s="22">
        <f>IF(C28="ja",IF(D28="",B28,D28),0)</f>
      </c>
      <c r="F28" s="13">
        <f>ROUND($B$23*E28,2)</f>
      </c>
    </row>
    <row r="29" spans="1:6" x14ac:dyDescent="0.25">
      <c r="A29" s="21" t="s">
        <v>41</v>
      </c>
      <c r="B29" s="22">
        <f>IF($B$10="Innenräume",0.07,0.07)</f>
      </c>
      <c r="C29" s="11" t="s">
        <v>40</v>
      </c>
      <c r="D29" s="12"/>
      <c r="E29" s="22">
        <f>IF(C29="ja",IF(D29="",B29,D29),0)</f>
      </c>
      <c r="F29" s="13">
        <f>ROUND($B$23*E29,2)</f>
      </c>
    </row>
    <row r="30" spans="1:6" x14ac:dyDescent="0.25">
      <c r="A30" s="21" t="s">
        <v>42</v>
      </c>
      <c r="B30" s="22">
        <f>IF($B$10="Innenräume",0.15,0.15)</f>
      </c>
      <c r="C30" s="11" t="s">
        <v>40</v>
      </c>
      <c r="D30" s="12"/>
      <c r="E30" s="22">
        <f>IF(C30="ja",IF(D30="",B30,D30),0)</f>
      </c>
      <c r="F30" s="13">
        <f>ROUND($B$23*E30,2)</f>
      </c>
    </row>
    <row r="31" spans="1:6" x14ac:dyDescent="0.25">
      <c r="A31" s="21" t="s">
        <v>43</v>
      </c>
      <c r="B31" s="22">
        <f>IF($B$10="Innenräume",0.02,0.03)</f>
      </c>
      <c r="C31" s="11" t="s">
        <v>40</v>
      </c>
      <c r="D31" s="12"/>
      <c r="E31" s="22">
        <f>IF(C31="ja",IF(D31="",B31,D31),0)</f>
      </c>
      <c r="F31" s="13">
        <f>ROUND($B$23*E31,2)</f>
      </c>
    </row>
    <row r="32" spans="1:6" x14ac:dyDescent="0.25">
      <c r="A32" s="21" t="s">
        <v>44</v>
      </c>
      <c r="B32" s="22">
        <f>IF($B$10="Innenräume",0.3,0.25)</f>
      </c>
      <c r="C32" s="11" t="s">
        <v>40</v>
      </c>
      <c r="D32" s="12"/>
      <c r="E32" s="22">
        <f>IF(C32="ja",IF(D32="",B32,D32),0)</f>
      </c>
      <c r="F32" s="13">
        <f>ROUND($B$23*E32,2)</f>
      </c>
    </row>
    <row r="33" spans="1:6" x14ac:dyDescent="0.25">
      <c r="A33" s="21" t="s">
        <v>45</v>
      </c>
      <c r="B33" s="22">
        <f>IF($B$10="Innenräume",0.07,0.1)</f>
      </c>
      <c r="C33" s="11" t="s">
        <v>40</v>
      </c>
      <c r="D33" s="12"/>
      <c r="E33" s="22">
        <f>IF(C33="ja",IF(D33="",B33,D33),0)</f>
      </c>
      <c r="F33" s="13">
        <f>ROUND($B$23*E33,2)</f>
      </c>
    </row>
    <row r="34" spans="1:6" x14ac:dyDescent="0.25">
      <c r="A34" s="21" t="s">
        <v>46</v>
      </c>
      <c r="B34" s="22">
        <f>IF($B$10="Innenräume",0.03,0.04)</f>
      </c>
      <c r="C34" s="11" t="s">
        <v>40</v>
      </c>
      <c r="D34" s="12"/>
      <c r="E34" s="22">
        <f>IF(C34="ja",IF(D34="",B34,D34),0)</f>
      </c>
      <c r="F34" s="13">
        <f>ROUND($B$23*E34,2)</f>
      </c>
    </row>
    <row r="35" spans="1:6" x14ac:dyDescent="0.25">
      <c r="A35" s="21" t="s">
        <v>47</v>
      </c>
      <c r="B35" s="22">
        <f>IF($B$10="Innenräume",0.32,0.32)</f>
      </c>
      <c r="C35" s="11" t="s">
        <v>40</v>
      </c>
      <c r="D35" s="12"/>
      <c r="E35" s="22">
        <f>IF(C35="ja",IF(D35="",B35,D35),0)</f>
      </c>
      <c r="F35" s="13">
        <f>ROUND($B$23*E35,2)</f>
      </c>
    </row>
    <row r="36" spans="1:6" x14ac:dyDescent="0.25">
      <c r="A36" s="21" t="s">
        <v>48</v>
      </c>
      <c r="B36" s="22">
        <f>IF($B$10="Innenräume",0.02,0.02)</f>
      </c>
      <c r="C36" s="11" t="s">
        <v>49</v>
      </c>
      <c r="D36" s="12"/>
      <c r="E36" s="22">
        <f>IF(C36="ja",IF(D36="",B36,D36),0)</f>
      </c>
      <c r="F36" s="13">
        <f>ROUND($B$23*E36,2)</f>
      </c>
    </row>
    <row r="37" spans="1:6" x14ac:dyDescent="0.25">
      <c r="A37" s="23" t="s">
        <v>50</v>
      </c>
      <c r="B37" s="24">
        <f>SUM(B28:B36)</f>
      </c>
      <c r="E37" s="24">
        <f>SUM(E28:E36)</f>
      </c>
      <c r="F37" s="25">
        <f>SUM(F28:F36)</f>
      </c>
    </row>
    <row r="39" spans="1:6" x14ac:dyDescent="0.25">
      <c r="A39" s="7" t="s">
        <v>51</v>
      </c>
      <c r="B39" s="7"/>
      <c r="C39" s="7"/>
      <c r="D39" s="7"/>
      <c r="E39" s="7"/>
      <c r="F39" s="7"/>
    </row>
    <row r="40" spans="1:6" x14ac:dyDescent="0.25">
      <c r="A40" s="26" t="s">
        <v>52</v>
      </c>
      <c r="B40" s="26"/>
      <c r="C40" s="26"/>
      <c r="D40" s="26"/>
      <c r="F40" s="13">
        <f>F37</f>
      </c>
    </row>
    <row r="41" spans="1:6" x14ac:dyDescent="0.25">
      <c r="A41" s="26" t="s">
        <v>53</v>
      </c>
      <c r="B41" s="26"/>
      <c r="C41" s="26"/>
      <c r="D41" s="26"/>
      <c r="F41" s="10">
        <v>0</v>
      </c>
    </row>
    <row r="42" spans="1:6" x14ac:dyDescent="0.25">
      <c r="A42" s="26" t="s">
        <v>54</v>
      </c>
      <c r="B42" s="26"/>
      <c r="C42" s="26"/>
      <c r="D42" s="26"/>
      <c r="E42" s="12">
        <v>0.05</v>
      </c>
      <c r="F42" s="13">
        <f>ROUND((F40+F41)*E42,2)</f>
      </c>
    </row>
    <row r="43" spans="1:6" x14ac:dyDescent="0.25">
      <c r="A43" s="27" t="s">
        <v>55</v>
      </c>
      <c r="B43" s="27"/>
      <c r="C43" s="27"/>
      <c r="D43" s="27"/>
      <c r="F43" s="28">
        <f>SUM(F40:F42)</f>
      </c>
    </row>
    <row r="44" spans="1:6" x14ac:dyDescent="0.25">
      <c r="A44" s="26" t="s">
        <v>56</v>
      </c>
      <c r="B44" s="26"/>
      <c r="C44" s="26"/>
      <c r="D44" s="26"/>
      <c r="E44" s="12">
        <v>0.19</v>
      </c>
      <c r="F44" s="13">
        <f>ROUND(F43*E44,2)</f>
      </c>
    </row>
    <row r="45" spans="1:6" x14ac:dyDescent="0.25">
      <c r="A45" s="27" t="s">
        <v>57</v>
      </c>
      <c r="B45" s="27"/>
      <c r="C45" s="27"/>
      <c r="D45" s="27"/>
      <c r="F45" s="28">
        <f>F43+F44</f>
      </c>
    </row>
    <row r="47" spans="1:6" x14ac:dyDescent="0.25">
      <c r="A47" s="29" t="s">
        <v>58</v>
      </c>
      <c r="B47" s="29"/>
      <c r="C47" s="29"/>
      <c r="D47" s="29"/>
      <c r="E47" s="29"/>
      <c r="F47" s="29"/>
    </row>
    <row r="48" spans="1:6" x14ac:dyDescent="0.25">
      <c r="A48" s="29"/>
      <c r="B48" s="29"/>
      <c r="C48" s="29"/>
      <c r="D48" s="29"/>
      <c r="E48" s="29"/>
      <c r="F48" s="29"/>
    </row>
    <row r="49" spans="1:6" x14ac:dyDescent="0.25">
      <c r="A49" s="29"/>
      <c r="B49" s="29"/>
      <c r="C49" s="29"/>
      <c r="D49" s="29"/>
      <c r="E49" s="29"/>
      <c r="F49" s="29"/>
    </row>
    <row r="50" spans="1:6" x14ac:dyDescent="0.25">
      <c r="A50" s="29"/>
      <c r="B50" s="29"/>
      <c r="C50" s="29"/>
      <c r="D50" s="29"/>
      <c r="E50" s="29"/>
      <c r="F50" s="29"/>
    </row>
    <row r="52" spans="1:6" x14ac:dyDescent="0.25">
      <c r="A52" s="30" t="s">
        <v>59</v>
      </c>
      <c r="B52" s="30"/>
      <c r="C52" s="30"/>
      <c r="D52" s="30"/>
      <c r="E52" s="30"/>
      <c r="F52" s="30"/>
    </row>
  </sheetData>
  <mergeCells count="24">
    <mergeCell ref="A1:F1"/>
    <mergeCell ref="A2:F2"/>
    <mergeCell ref="B5:F5"/>
    <mergeCell ref="B6:F6"/>
    <mergeCell ref="B7:C7"/>
    <mergeCell ref="E7:F7"/>
    <mergeCell ref="A9:F9"/>
    <mergeCell ref="C10:F10"/>
    <mergeCell ref="C11:F11"/>
    <mergeCell ref="C12:F12"/>
    <mergeCell ref="C13:F13"/>
    <mergeCell ref="C14:F14"/>
    <mergeCell ref="A16:F16"/>
    <mergeCell ref="A24:F24"/>
    <mergeCell ref="A26:F26"/>
    <mergeCell ref="A39:F39"/>
    <mergeCell ref="A40:D40"/>
    <mergeCell ref="A41:D41"/>
    <mergeCell ref="A42:D42"/>
    <mergeCell ref="A43:D43"/>
    <mergeCell ref="A44:D44"/>
    <mergeCell ref="A45:D45"/>
    <mergeCell ref="A47:F50"/>
    <mergeCell ref="A52:F52"/>
  </mergeCells>
  <conditionalFormatting sqref="A28:F36">
    <cfRule type="expression" dxfId="0" priority="1">
      <formula>$C28&lt;&gt;"ja"</formula>
    </cfRule>
  </conditionalFormatting>
  <dataValidations count="4">
    <dataValidation type="list" showErrorMessage="1" error="Gebäude oder Innenräume wählen" sqref="B10">
      <formula1>"Gebäude,Innenräume"</formula1>
    </dataValidation>
    <dataValidation type="list" showErrorMessage="1" error="Honorarzone I bis V wählen" sqref="B12">
      <formula1>"I,II,III,IV,V"</formula1>
    </dataValidation>
    <dataValidation type="decimal" showErrorMessage="1" error="Zwischen 0 % und 100 %" sqref="B13">
      <formula1>0</formula1>
      <formula2>1</formula2>
    </dataValidation>
    <dataValidation type="list" sqref="C28:C36">
      <formula1>"ja,nein"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workbookViewId="0" showGridLines="0">
      <pane xSplit="1" ySplit="5" topLeftCell="B6" activePane="bottomRight" state="frozen"/>
      <selection pane="bottomRight"/>
    </sheetView>
  </sheetViews>
  <sheetFormatPr defaultRowHeight="18" outlineLevelRow="0" outlineLevelCol="0" x14ac:dyDescent="55" customHeight="1"/>
  <cols>
    <col min="1" max="1" width="18" customWidth="1"/>
    <col min="2" max="11" width="12.5" customWidth="1"/>
    <col min="12" max="12" width="3" customWidth="1"/>
    <col min="13" max="13" width="12" customWidth="1"/>
  </cols>
  <sheetData>
    <row r="1" ht="30" customHeight="1" spans="1:13" x14ac:dyDescent="0.25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0" customHeight="1" spans="1:11" x14ac:dyDescent="0.25">
      <c r="A4" s="20" t="s">
        <v>62</v>
      </c>
      <c r="B4" s="31" t="s">
        <v>63</v>
      </c>
      <c r="C4" s="31"/>
      <c r="D4" s="31" t="s">
        <v>64</v>
      </c>
      <c r="E4" s="31"/>
      <c r="F4" s="31" t="s">
        <v>65</v>
      </c>
      <c r="G4" s="31"/>
      <c r="H4" s="31" t="s">
        <v>66</v>
      </c>
      <c r="I4" s="31"/>
      <c r="J4" s="31" t="s">
        <v>67</v>
      </c>
      <c r="K4" s="31"/>
    </row>
    <row r="5" spans="1:13" x14ac:dyDescent="0.25">
      <c r="A5" s="20"/>
      <c r="B5" s="32" t="s">
        <v>68</v>
      </c>
      <c r="C5" s="32" t="s">
        <v>69</v>
      </c>
      <c r="D5" s="32" t="s">
        <v>68</v>
      </c>
      <c r="E5" s="32" t="s">
        <v>69</v>
      </c>
      <c r="F5" s="32" t="s">
        <v>68</v>
      </c>
      <c r="G5" s="32" t="s">
        <v>69</v>
      </c>
      <c r="H5" s="32" t="s">
        <v>68</v>
      </c>
      <c r="I5" s="32" t="s">
        <v>69</v>
      </c>
      <c r="J5" s="32" t="s">
        <v>68</v>
      </c>
      <c r="K5" s="32" t="s">
        <v>69</v>
      </c>
      <c r="M5" s="20" t="s">
        <v>70</v>
      </c>
    </row>
    <row r="6" spans="1:13" x14ac:dyDescent="0.25">
      <c r="A6" s="33">
        <v>25000</v>
      </c>
      <c r="B6" s="34">
        <v>3120</v>
      </c>
      <c r="C6" s="34">
        <v>3657</v>
      </c>
      <c r="D6" s="34">
        <v>3657</v>
      </c>
      <c r="E6" s="34">
        <v>4339</v>
      </c>
      <c r="F6" s="34">
        <v>4339</v>
      </c>
      <c r="G6" s="34">
        <v>5412</v>
      </c>
      <c r="H6" s="34">
        <v>5412</v>
      </c>
      <c r="I6" s="34">
        <v>6094</v>
      </c>
      <c r="J6" s="34">
        <v>6094</v>
      </c>
      <c r="K6" s="34">
        <v>6631</v>
      </c>
      <c r="M6" s="35" t="s">
        <v>71</v>
      </c>
    </row>
    <row r="7" spans="1:13" x14ac:dyDescent="0.25">
      <c r="A7" s="36">
        <v>35000</v>
      </c>
      <c r="B7" s="37">
        <v>4217</v>
      </c>
      <c r="C7" s="37">
        <v>4942</v>
      </c>
      <c r="D7" s="37">
        <v>4942</v>
      </c>
      <c r="E7" s="37">
        <v>5865</v>
      </c>
      <c r="F7" s="37">
        <v>5865</v>
      </c>
      <c r="G7" s="37">
        <v>7315</v>
      </c>
      <c r="H7" s="37">
        <v>7315</v>
      </c>
      <c r="I7" s="37">
        <v>8237</v>
      </c>
      <c r="J7" s="37">
        <v>8237</v>
      </c>
      <c r="K7" s="37">
        <v>8962</v>
      </c>
      <c r="M7" s="35" t="s">
        <v>72</v>
      </c>
    </row>
    <row r="8" spans="1:13" x14ac:dyDescent="0.25">
      <c r="A8" s="33">
        <v>50000</v>
      </c>
      <c r="B8" s="34">
        <v>5804</v>
      </c>
      <c r="C8" s="34">
        <v>6801</v>
      </c>
      <c r="D8" s="34">
        <v>6801</v>
      </c>
      <c r="E8" s="34">
        <v>8071</v>
      </c>
      <c r="F8" s="34">
        <v>8071</v>
      </c>
      <c r="G8" s="34">
        <v>10066</v>
      </c>
      <c r="H8" s="34">
        <v>10066</v>
      </c>
      <c r="I8" s="34">
        <v>11336</v>
      </c>
      <c r="J8" s="34">
        <v>11336</v>
      </c>
      <c r="K8" s="34">
        <v>12333</v>
      </c>
      <c r="M8" s="35" t="s">
        <v>13</v>
      </c>
    </row>
    <row r="9" spans="1:13" x14ac:dyDescent="0.25">
      <c r="A9" s="36">
        <v>75000</v>
      </c>
      <c r="B9" s="37">
        <v>8342</v>
      </c>
      <c r="C9" s="37">
        <v>9776</v>
      </c>
      <c r="D9" s="37">
        <v>9776</v>
      </c>
      <c r="E9" s="37">
        <v>11601</v>
      </c>
      <c r="F9" s="37">
        <v>11601</v>
      </c>
      <c r="G9" s="37">
        <v>14469</v>
      </c>
      <c r="H9" s="37">
        <v>14469</v>
      </c>
      <c r="I9" s="37">
        <v>16293</v>
      </c>
      <c r="J9" s="37">
        <v>16293</v>
      </c>
      <c r="K9" s="37">
        <v>17727</v>
      </c>
      <c r="M9" s="35" t="s">
        <v>73</v>
      </c>
    </row>
    <row r="10" spans="1:13" x14ac:dyDescent="0.25">
      <c r="A10" s="33">
        <v>100000</v>
      </c>
      <c r="B10" s="34">
        <v>10790</v>
      </c>
      <c r="C10" s="34">
        <v>12644</v>
      </c>
      <c r="D10" s="34">
        <v>12644</v>
      </c>
      <c r="E10" s="34">
        <v>15005</v>
      </c>
      <c r="F10" s="34">
        <v>15005</v>
      </c>
      <c r="G10" s="34">
        <v>18713</v>
      </c>
      <c r="H10" s="34">
        <v>18713</v>
      </c>
      <c r="I10" s="34">
        <v>21074</v>
      </c>
      <c r="J10" s="34">
        <v>21074</v>
      </c>
      <c r="K10" s="34">
        <v>22928</v>
      </c>
      <c r="M10" s="35" t="s">
        <v>74</v>
      </c>
    </row>
    <row r="11" spans="1:11" x14ac:dyDescent="0.25">
      <c r="A11" s="36">
        <v>150000</v>
      </c>
      <c r="B11" s="37">
        <v>15500</v>
      </c>
      <c r="C11" s="37">
        <v>18164</v>
      </c>
      <c r="D11" s="37">
        <v>18164</v>
      </c>
      <c r="E11" s="37">
        <v>21555</v>
      </c>
      <c r="F11" s="37">
        <v>21555</v>
      </c>
      <c r="G11" s="37">
        <v>26883</v>
      </c>
      <c r="H11" s="37">
        <v>26883</v>
      </c>
      <c r="I11" s="37">
        <v>30274</v>
      </c>
      <c r="J11" s="37">
        <v>30274</v>
      </c>
      <c r="K11" s="37">
        <v>32938</v>
      </c>
    </row>
    <row r="12" spans="1:11" x14ac:dyDescent="0.25">
      <c r="A12" s="33">
        <v>200000</v>
      </c>
      <c r="B12" s="34">
        <v>20037</v>
      </c>
      <c r="C12" s="34">
        <v>23480</v>
      </c>
      <c r="D12" s="34">
        <v>23480</v>
      </c>
      <c r="E12" s="34">
        <v>27863</v>
      </c>
      <c r="F12" s="34">
        <v>27863</v>
      </c>
      <c r="G12" s="34">
        <v>34751</v>
      </c>
      <c r="H12" s="34">
        <v>34751</v>
      </c>
      <c r="I12" s="34">
        <v>39134</v>
      </c>
      <c r="J12" s="34">
        <v>39134</v>
      </c>
      <c r="K12" s="34">
        <v>42578</v>
      </c>
    </row>
    <row r="13" spans="1:11" x14ac:dyDescent="0.25">
      <c r="A13" s="36">
        <v>300000</v>
      </c>
      <c r="B13" s="37">
        <v>28750</v>
      </c>
      <c r="C13" s="37">
        <v>33692</v>
      </c>
      <c r="D13" s="37">
        <v>33692</v>
      </c>
      <c r="E13" s="37">
        <v>39981</v>
      </c>
      <c r="F13" s="37">
        <v>39981</v>
      </c>
      <c r="G13" s="37">
        <v>49864</v>
      </c>
      <c r="H13" s="37">
        <v>49864</v>
      </c>
      <c r="I13" s="37">
        <v>56153</v>
      </c>
      <c r="J13" s="37">
        <v>56153</v>
      </c>
      <c r="K13" s="37">
        <v>61095</v>
      </c>
    </row>
    <row r="14" spans="1:11" x14ac:dyDescent="0.25">
      <c r="A14" s="33">
        <v>500000</v>
      </c>
      <c r="B14" s="34">
        <v>45232</v>
      </c>
      <c r="C14" s="34">
        <v>53006</v>
      </c>
      <c r="D14" s="34">
        <v>53006</v>
      </c>
      <c r="E14" s="34">
        <v>62900</v>
      </c>
      <c r="F14" s="34">
        <v>62900</v>
      </c>
      <c r="G14" s="34">
        <v>78449</v>
      </c>
      <c r="H14" s="34">
        <v>78449</v>
      </c>
      <c r="I14" s="34">
        <v>88343</v>
      </c>
      <c r="J14" s="34">
        <v>88343</v>
      </c>
      <c r="K14" s="34">
        <v>96118</v>
      </c>
    </row>
    <row r="15" spans="1:11" x14ac:dyDescent="0.25">
      <c r="A15" s="36">
        <v>750000</v>
      </c>
      <c r="B15" s="37">
        <v>64666</v>
      </c>
      <c r="C15" s="37">
        <v>75781</v>
      </c>
      <c r="D15" s="37">
        <v>75781</v>
      </c>
      <c r="E15" s="37">
        <v>89927</v>
      </c>
      <c r="F15" s="37">
        <v>89927</v>
      </c>
      <c r="G15" s="37">
        <v>112156</v>
      </c>
      <c r="H15" s="37">
        <v>112156</v>
      </c>
      <c r="I15" s="37">
        <v>126301</v>
      </c>
      <c r="J15" s="37">
        <v>126301</v>
      </c>
      <c r="K15" s="37">
        <v>137416</v>
      </c>
    </row>
    <row r="16" spans="1:11" x14ac:dyDescent="0.25">
      <c r="A16" s="33">
        <v>1000000</v>
      </c>
      <c r="B16" s="34">
        <v>83182</v>
      </c>
      <c r="C16" s="34">
        <v>97479</v>
      </c>
      <c r="D16" s="34">
        <v>97479</v>
      </c>
      <c r="E16" s="34">
        <v>115675</v>
      </c>
      <c r="F16" s="34">
        <v>115675</v>
      </c>
      <c r="G16" s="34">
        <v>144268</v>
      </c>
      <c r="H16" s="34">
        <v>144268</v>
      </c>
      <c r="I16" s="34">
        <v>162464</v>
      </c>
      <c r="J16" s="34">
        <v>162464</v>
      </c>
      <c r="K16" s="34">
        <v>176761</v>
      </c>
    </row>
    <row r="17" spans="1:11" x14ac:dyDescent="0.25">
      <c r="A17" s="36">
        <v>1500000</v>
      </c>
      <c r="B17" s="37">
        <v>119307</v>
      </c>
      <c r="C17" s="37">
        <v>139813</v>
      </c>
      <c r="D17" s="37">
        <v>139813</v>
      </c>
      <c r="E17" s="37">
        <v>165911</v>
      </c>
      <c r="F17" s="37">
        <v>165911</v>
      </c>
      <c r="G17" s="37">
        <v>206923</v>
      </c>
      <c r="H17" s="37">
        <v>206923</v>
      </c>
      <c r="I17" s="37">
        <v>233022</v>
      </c>
      <c r="J17" s="37">
        <v>233022</v>
      </c>
      <c r="K17" s="37">
        <v>253527</v>
      </c>
    </row>
    <row r="18" spans="1:11" x14ac:dyDescent="0.25">
      <c r="A18" s="33">
        <v>2000000</v>
      </c>
      <c r="B18" s="34">
        <v>153965</v>
      </c>
      <c r="C18" s="34">
        <v>180428</v>
      </c>
      <c r="D18" s="34">
        <v>180428</v>
      </c>
      <c r="E18" s="34">
        <v>214108</v>
      </c>
      <c r="F18" s="34">
        <v>214108</v>
      </c>
      <c r="G18" s="34">
        <v>267034</v>
      </c>
      <c r="H18" s="34">
        <v>267034</v>
      </c>
      <c r="I18" s="34">
        <v>300714</v>
      </c>
      <c r="J18" s="34">
        <v>300714</v>
      </c>
      <c r="K18" s="34">
        <v>327177</v>
      </c>
    </row>
    <row r="19" spans="1:11" x14ac:dyDescent="0.25">
      <c r="A19" s="36">
        <v>3000000</v>
      </c>
      <c r="B19" s="37">
        <v>220161</v>
      </c>
      <c r="C19" s="37">
        <v>258002</v>
      </c>
      <c r="D19" s="37">
        <v>258002</v>
      </c>
      <c r="E19" s="37">
        <v>306162</v>
      </c>
      <c r="F19" s="37">
        <v>306162</v>
      </c>
      <c r="G19" s="37">
        <v>381843</v>
      </c>
      <c r="H19" s="37">
        <v>381843</v>
      </c>
      <c r="I19" s="37">
        <v>430003</v>
      </c>
      <c r="J19" s="37">
        <v>430003</v>
      </c>
      <c r="K19" s="37">
        <v>467843</v>
      </c>
    </row>
    <row r="20" spans="1:11" x14ac:dyDescent="0.25">
      <c r="A20" s="33">
        <v>5000000</v>
      </c>
      <c r="B20" s="34">
        <v>343879</v>
      </c>
      <c r="C20" s="34">
        <v>402984</v>
      </c>
      <c r="D20" s="34">
        <v>402984</v>
      </c>
      <c r="E20" s="34">
        <v>478207</v>
      </c>
      <c r="F20" s="34">
        <v>478207</v>
      </c>
      <c r="G20" s="34">
        <v>596416</v>
      </c>
      <c r="H20" s="34">
        <v>596416</v>
      </c>
      <c r="I20" s="34">
        <v>671640</v>
      </c>
      <c r="J20" s="34">
        <v>671640</v>
      </c>
      <c r="K20" s="34">
        <v>730744</v>
      </c>
    </row>
    <row r="21" spans="1:11" x14ac:dyDescent="0.25">
      <c r="A21" s="36">
        <v>7500000</v>
      </c>
      <c r="B21" s="37">
        <v>493923</v>
      </c>
      <c r="C21" s="37">
        <v>578816</v>
      </c>
      <c r="D21" s="37">
        <v>578816</v>
      </c>
      <c r="E21" s="37">
        <v>686862</v>
      </c>
      <c r="F21" s="37">
        <v>686862</v>
      </c>
      <c r="G21" s="37">
        <v>856648</v>
      </c>
      <c r="H21" s="37">
        <v>856648</v>
      </c>
      <c r="I21" s="37">
        <v>964694</v>
      </c>
      <c r="J21" s="37">
        <v>964694</v>
      </c>
      <c r="K21" s="37">
        <v>1049587</v>
      </c>
    </row>
    <row r="22" spans="1:11" x14ac:dyDescent="0.25">
      <c r="A22" s="33">
        <v>10000000</v>
      </c>
      <c r="B22" s="34">
        <v>638277</v>
      </c>
      <c r="C22" s="34">
        <v>747981</v>
      </c>
      <c r="D22" s="34">
        <v>747981</v>
      </c>
      <c r="E22" s="34">
        <v>887604</v>
      </c>
      <c r="F22" s="34">
        <v>887604</v>
      </c>
      <c r="G22" s="34">
        <v>1107012</v>
      </c>
      <c r="H22" s="34">
        <v>1107012</v>
      </c>
      <c r="I22" s="34">
        <v>1246635</v>
      </c>
      <c r="J22" s="34">
        <v>1246635</v>
      </c>
      <c r="K22" s="34">
        <v>1356339</v>
      </c>
    </row>
    <row r="23" spans="1:11" x14ac:dyDescent="0.25">
      <c r="A23" s="36">
        <v>15000000</v>
      </c>
      <c r="B23" s="37">
        <v>915129</v>
      </c>
      <c r="C23" s="37">
        <v>1072416</v>
      </c>
      <c r="D23" s="37">
        <v>1072416</v>
      </c>
      <c r="E23" s="37">
        <v>1272601</v>
      </c>
      <c r="F23" s="37">
        <v>1272601</v>
      </c>
      <c r="G23" s="37">
        <v>1587176</v>
      </c>
      <c r="H23" s="37">
        <v>1587176</v>
      </c>
      <c r="I23" s="37">
        <v>1787360</v>
      </c>
      <c r="J23" s="37">
        <v>1787360</v>
      </c>
      <c r="K23" s="37">
        <v>1944648</v>
      </c>
    </row>
    <row r="24" spans="1:11" x14ac:dyDescent="0.25">
      <c r="A24" s="33">
        <v>20000000</v>
      </c>
      <c r="B24" s="34">
        <v>1180414</v>
      </c>
      <c r="C24" s="34">
        <v>1383298</v>
      </c>
      <c r="D24" s="34">
        <v>1383298</v>
      </c>
      <c r="E24" s="34">
        <v>1641513</v>
      </c>
      <c r="F24" s="34">
        <v>1641513</v>
      </c>
      <c r="G24" s="34">
        <v>2047281</v>
      </c>
      <c r="H24" s="34">
        <v>2047281</v>
      </c>
      <c r="I24" s="34">
        <v>2305496</v>
      </c>
      <c r="J24" s="34">
        <v>2305496</v>
      </c>
      <c r="K24" s="34">
        <v>2508380</v>
      </c>
    </row>
    <row r="25" spans="1:11" x14ac:dyDescent="0.25">
      <c r="A25" s="36">
        <v>25000000</v>
      </c>
      <c r="B25" s="37">
        <v>1436874</v>
      </c>
      <c r="C25" s="37">
        <v>1683837</v>
      </c>
      <c r="D25" s="37">
        <v>1683837</v>
      </c>
      <c r="E25" s="37">
        <v>1998153</v>
      </c>
      <c r="F25" s="37">
        <v>1998153</v>
      </c>
      <c r="G25" s="37">
        <v>2492079</v>
      </c>
      <c r="H25" s="37">
        <v>2492079</v>
      </c>
      <c r="I25" s="37">
        <v>2806395</v>
      </c>
      <c r="J25" s="37">
        <v>2806395</v>
      </c>
      <c r="K25" s="37">
        <v>3053358</v>
      </c>
    </row>
    <row r="27" spans="1:11" x14ac:dyDescent="0.25">
      <c r="A27" s="9" t="s">
        <v>75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</row>
  </sheetData>
  <mergeCells count="9">
    <mergeCell ref="A1:M1"/>
    <mergeCell ref="A2:M2"/>
    <mergeCell ref="B4:C4"/>
    <mergeCell ref="D4:E4"/>
    <mergeCell ref="F4:G4"/>
    <mergeCell ref="H4:I4"/>
    <mergeCell ref="J4:K4"/>
    <mergeCell ref="A4:A5"/>
    <mergeCell ref="A27:K28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Honorarangebot</vt:lpstr>
      <vt:lpstr>Honorartafel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HOAI-Honorarangebot</dc:title>
  <dc:subject/>
  <dc:description/>
  <cp:keywords/>
  <cp:category/>
  <cp:lastModifiedBy>Unknown</cp:lastModifiedBy>
  <dcterms:created xsi:type="dcterms:W3CDTF">2026-10-24T08:40:51Z</dcterms:created>
  <dcterms:modified xsi:type="dcterms:W3CDTF">2026-10-24T08:40:51Z</dcterms:modified>
</cp:coreProperties>
</file>