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Zahlungsplan" state="visible" r:id="rId4"/>
  </sheets>
  <definedNames>
    <definedName name="_xlnm.Print_Area" localSheetId="0">'Zahlungsplan'!$A1:$H70</definedName>
  </definedNames>
  <calcPr calcId="171027" fullCalcOnLoad="1"/>
</workbook>
</file>

<file path=xl/sharedStrings.xml><?xml version="1.0" encoding="utf-8"?>
<sst xmlns="http://schemas.openxmlformats.org/spreadsheetml/2006/main" count="80" uniqueCount="80">
  <si>
    <t>Finanzierungs- und Zahlungsplan Käufer</t>
  </si>
  <si>
    <t>Kauf vom Bauträger · MaBV-Raten mit Terminen, Eigenkapital zuerst, Darlehensabruf, Bauzeitzinsen und Bereitstellungszinsen  ·  Gelb hinterlegte Felder ausfüllen</t>
  </si>
  <si>
    <t>Bauvorhaben / Einheit</t>
  </si>
  <si>
    <t>MFH Lindenstraße 12, WE 05</t>
  </si>
  <si>
    <t>Käufer</t>
  </si>
  <si>
    <t>1. Kaufpreis, Nebenkosten und Finanzierung</t>
  </si>
  <si>
    <t>Kaufpreis laut Bauträgervertrag</t>
  </si>
  <si>
    <t>Grundstück</t>
  </si>
  <si>
    <t>Eigentum</t>
  </si>
  <si>
    <t>Erste Rate: 30 % bei Eigentum, 20 % bei Erbbaurecht (§ 3 Abs. 2 MaBV)</t>
  </si>
  <si>
    <t>Erste Rate in % des Kaufpreises</t>
  </si>
  <si>
    <t>Grunderwerbsteuer</t>
  </si>
  <si>
    <t>je nach Bundesland 3,5 bis 6,5 %</t>
  </si>
  <si>
    <t>Notar und Grundbuch</t>
  </si>
  <si>
    <t>üblich 1,5 bis 2 %</t>
  </si>
  <si>
    <t>Maklerprovision</t>
  </si>
  <si>
    <t>beim Kauf direkt vom Bauträger meist 0 %</t>
  </si>
  <si>
    <t>Kaufnebenkosten gesamt</t>
  </si>
  <si>
    <t>Eigenkapital</t>
  </si>
  <si>
    <t>wird zuerst für die Nebenkosten, dann für die ersten Raten eingesetzt</t>
  </si>
  <si>
    <t>Puffer im Darlehen (Sonderwünsche, Zinsen, Umzug)</t>
  </si>
  <si>
    <t>Darlehensbetrag</t>
  </si>
  <si>
    <t>Eigenkapital für Kaufpreisraten (nach Nebenkosten)</t>
  </si>
  <si>
    <t>Sollzins p. a. (gebunden)</t>
  </si>
  <si>
    <t>Bereitstellungszins je Monat</t>
  </si>
  <si>
    <t>üblich 0,15 bis 0,35 % je Monat (1,8 bis 4,2 % p. a.)</t>
  </si>
  <si>
    <t>Bereitstellungsfreie Zeit in Monaten ab Zusage</t>
  </si>
  <si>
    <t>je nach Bank 2 bis 12 Monate – beim Neubau möglichst lang verhandeln</t>
  </si>
  <si>
    <t>Darlehenszusage (Datum)</t>
  </si>
  <si>
    <t>Bereitstellungszinsen ab</t>
  </si>
  <si>
    <t>Anfängliche Tilgung p. a.</t>
  </si>
  <si>
    <t>2. Raten nach § 3 Abs. 2 MaBV</t>
  </si>
  <si>
    <t>Bautenstand</t>
  </si>
  <si>
    <t>% der Restsumme</t>
  </si>
  <si>
    <t>% des Kaufpreises</t>
  </si>
  <si>
    <t>Betrag €</t>
  </si>
  <si>
    <t>Rate Nr. (1–7)</t>
  </si>
  <si>
    <t>Nach Beginn der Erdarbeiten</t>
  </si>
  <si>
    <t>–</t>
  </si>
  <si>
    <t>Nach Rohbaufertigstellung, einschließlich Zimmererarbeiten</t>
  </si>
  <si>
    <t>Für die Herstellung der Dachflächen und Dachrinnen</t>
  </si>
  <si>
    <t>Für die Rohinstallation der Heizungsanlagen</t>
  </si>
  <si>
    <t>Für die Rohinstallation der Sanitäranlagen</t>
  </si>
  <si>
    <t>Für die Rohinstallation der Elektroanlagen</t>
  </si>
  <si>
    <t>Für den Fenstereinbau, einschließlich der Verglasung</t>
  </si>
  <si>
    <t>Für den Innenputz, ausgenommen Beiputzarbeiten</t>
  </si>
  <si>
    <t>Für den Estrich</t>
  </si>
  <si>
    <t>Für die Fliesenarbeiten im Sanitärbereich</t>
  </si>
  <si>
    <t>Nach Bezugsfertigkeit und Zug um Zug gegen Besitzübergabe</t>
  </si>
  <si>
    <t>Für die Fassadenarbeiten</t>
  </si>
  <si>
    <t>Nach vollständiger Fertigstellung</t>
  </si>
  <si>
    <t>Summe (muss 100 % ergeben)</t>
  </si>
  <si>
    <t>3. Zahlungs- und Zinsplan</t>
  </si>
  <si>
    <t>Zeitpunkt</t>
  </si>
  <si>
    <t>Termin (geplant)</t>
  </si>
  <si>
    <t>Rate €</t>
  </si>
  <si>
    <t>aus Eigenkapital €</t>
  </si>
  <si>
    <t>aus Darlehen €</t>
  </si>
  <si>
    <t>Darlehen ausgezahlt (kumuliert) €</t>
  </si>
  <si>
    <t>Bauzeitzinsen bis zum nächsten Termin €</t>
  </si>
  <si>
    <t>Bereitstellungszinsen bis zum nächsten Termin €</t>
  </si>
  <si>
    <t>Darlehenszusage</t>
  </si>
  <si>
    <t>Rate 1 – Beginn Erdarbeiten</t>
  </si>
  <si>
    <t>Rate 2 – Rohbau</t>
  </si>
  <si>
    <t>Rate 3 – Dach und Rohinstallation</t>
  </si>
  <si>
    <t>Rate 4 – Fenster und Innenputz</t>
  </si>
  <si>
    <t>Rate 5 – Estrich und Fliesen</t>
  </si>
  <si>
    <t>Rate 6 – Bezugsfertigkeit und Fassade</t>
  </si>
  <si>
    <t>Rate 7 – Vollständige Fertigstellung</t>
  </si>
  <si>
    <t>Summe</t>
  </si>
  <si>
    <t>4. Ergebnis</t>
  </si>
  <si>
    <t>Bauzeitzinsen bis zur Vollauszahlung</t>
  </si>
  <si>
    <t>Bereitstellungszinsen</t>
  </si>
  <si>
    <t>fallen auf den noch nicht abgerufenen Betrag nach Ablauf der bereitstellungsfreien Zeit an</t>
  </si>
  <si>
    <t>Zinskosten in der Bauphase gesamt</t>
  </si>
  <si>
    <t>Durchschnittliche monatliche Belastung in der Bauphase</t>
  </si>
  <si>
    <t>Monatliche Rate nach Vollauszahlung (Zins + Tilgung)</t>
  </si>
  <si>
    <t>Nicht abgerufener Darlehensbetrag (Puffer)</t>
  </si>
  <si>
    <t>Gelbe Felder ausfüllen. Die Raten werden nach § 3 Abs. 2 MaBV erst fällig, wenn der jeweilige Bautenstand erreicht ist – die Termine sind Schätzungen und sollten mit dem Bauträger abgestimmt werden. Bauzeitzinsen fallen auf den bereits ausgezahlten Betrag an, Bereitstellungszinsen auf den noch nicht abgerufenen Betrag nach der bereitstellungsfreien Zeit (Zinsmethode 30/360; die einzelne Bank kann anders rechnen). Termine aufsteigend eintragen; eine leere Rate wird übersprungen. Muster ohne Gewähr – keine Finanzierungsberatung.</t>
  </si>
  <si>
    <r>
      <rPr>
        <b/>
        <color rgb="FF162A4D"/>
        <sz val="9"/>
      </rPr>
      <t>Vorlage von BauDock · Bausoftware für Bau &amp; Handwerk · baudock.com</t>
    </r>
    <r>
      <rPr>
        <color rgb="FF6B7280"/>
        <sz val="7.5"/>
      </rPr>
      <t xml:space="preserve">     Für Bauträger, Bauleiter, Architekten und Handwerksbetriebe</t>
    </r>
    <r>
      <rPr>
        <color rgb="FF9CA3AF"/>
        <sz val="6.5"/>
      </rPr>
      <t xml:space="preserve">     Muster ohne Gewähr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</si>
</sst>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 &quot;€&quot;"/>
    <numFmt numFmtId="165" formatCode="0.0 %"/>
    <numFmt numFmtId="166" formatCode="0.00 %"/>
    <numFmt numFmtId="167" formatCode="DD.MM.YYYY"/>
    <numFmt numFmtId="168" formatCode="#,##0.00 &quot;€&quot;;-#,##0.00 &quot;€&quot;;&quot;&quot;"/>
  </numFmts>
  <fonts count="15" x14ac:knownFonts="1">
    <font>
      <color theme="1"/>
      <family val="2"/>
      <scheme val="minor"/>
      <sz val="11"/>
      <name val="Calibri"/>
    </font>
    <font>
      <b/>
      <color rgb="FF162A4D"/>
      <sz val="16"/>
    </font>
    <font>
      <color rgb="FF6B7280"/>
      <sz val="9"/>
    </font>
    <font>
      <color rgb="FF374151"/>
      <sz val="9.5"/>
    </font>
    <font>
      <b/>
      <color rgb="FF162A4D"/>
      <sz val="11.5"/>
    </font>
    <font>
      <color rgb="FF1F2937"/>
      <sz val="9.5"/>
    </font>
    <font>
      <i/>
      <color rgb="FF6B7280"/>
      <sz val="8.5"/>
    </font>
    <font>
      <color rgb="FF1F2937"/>
    </font>
    <font>
      <b/>
      <color rgb="FF162A4D"/>
      <sz val="9.5"/>
    </font>
    <font>
      <b/>
    </font>
    <font>
      <b/>
      <color rgb="FFFFFFFF"/>
      <sz val="9.5"/>
    </font>
    <font>
      <color rgb="FF9CA3AF"/>
      <sz val="8"/>
    </font>
    <font>
      <b/>
      <color rgb="FF162A4D"/>
    </font>
    <font>
      <b/>
      <color rgb="FFB91C1C"/>
      <sz val="9.5"/>
    </font>
    <font>
      <i/>
      <color rgb="FF6B5B3A"/>
      <sz val="8.5"/>
    </font>
  </fonts>
  <fills count="6">
    <fill>
      <patternFill patternType="none"/>
    </fill>
    <fill>
      <patternFill patternType="gray125"/>
    </fill>
    <fill>
      <patternFill patternType="solid">
        <fgColor rgb="FFFFFBEA"/>
      </patternFill>
    </fill>
    <fill>
      <patternFill patternType="solid">
        <fgColor rgb="FFF3F4F6"/>
      </patternFill>
    </fill>
    <fill>
      <patternFill patternType="solid">
        <fgColor rgb="FF162A4D"/>
      </patternFill>
    </fill>
    <fill>
      <patternFill patternType="solid">
        <fgColor rgb="FFFFFBF0"/>
      </patternFill>
    </fill>
  </fills>
  <borders count="7">
    <border>
      <left/>
      <right/>
      <top/>
      <bottom/>
      <diagonal/>
    </border>
    <border>
      <left/>
      <right/>
      <top/>
      <bottom style="medium">
        <color rgb="FFC9A24B"/>
      </bottom>
      <diagonal/>
    </border>
    <border>
      <left style="thin">
        <color rgb="FFC8CDD5"/>
      </left>
      <right style="thin">
        <color rgb="FFC8CDD5"/>
      </right>
      <top style="thin">
        <color rgb="FFC8CDD5"/>
      </top>
      <bottom style="thin">
        <color rgb="FFC8CDD5"/>
      </bottom>
      <diagonal/>
    </border>
    <border>
      <left/>
      <right/>
      <top/>
      <bottom style="thin">
        <color rgb="FFC9A24B"/>
      </bottom>
      <diagonal/>
    </border>
    <border>
      <left/>
      <right/>
      <top style="medium">
        <color rgb="FF162A4D"/>
      </top>
      <bottom/>
      <diagonal/>
    </border>
    <border>
      <left/>
      <right/>
      <top style="thin">
        <color rgb="FF162A4D"/>
      </top>
      <bottom style="double">
        <color rgb="FF162A4D"/>
      </bottom>
      <diagonal/>
    </border>
    <border>
      <left/>
      <right/>
      <top style="thin">
        <color rgb="FFC9A24B"/>
      </top>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xf numFmtId="0" fontId="0" fillId="0" borderId="1" xfId="0" applyBorder="1"/>
    <xf numFmtId="0" fontId="3" fillId="0" borderId="0" xfId="0" applyFont="1" applyAlignment="1">
      <alignment vertical="center" wrapText="1"/>
    </xf>
    <xf numFmtId="0" fontId="0" fillId="2" borderId="2" xfId="0" applyFill="1" applyBorder="1"/>
    <xf numFmtId="0" fontId="4" fillId="0" borderId="3" xfId="0" applyFont="1" applyBorder="1"/>
    <xf numFmtId="0" fontId="5" fillId="0" borderId="2" xfId="0" applyFont="1" applyBorder="1" applyAlignment="1">
      <alignment vertical="center" wrapText="1"/>
    </xf>
    <xf numFmtId="164" fontId="0" fillId="2" borderId="2" xfId="0" applyNumberFormat="1" applyFill="1" applyBorder="1" applyAlignment="1">
      <alignment horizontal="right"/>
    </xf>
    <xf numFmtId="0" fontId="6" fillId="0" borderId="0" xfId="0" applyFont="1" applyAlignment="1">
      <alignment vertical="center" wrapText="1"/>
    </xf>
    <xf numFmtId="165" fontId="7" fillId="3" borderId="2" xfId="0" applyNumberFormat="1" applyFont="1" applyFill="1" applyBorder="1" applyAlignment="1">
      <alignment horizontal="right"/>
    </xf>
    <xf numFmtId="165" fontId="0" fillId="2" borderId="2" xfId="0" applyNumberFormat="1" applyFill="1" applyBorder="1" applyAlignment="1">
      <alignment horizontal="right"/>
    </xf>
    <xf numFmtId="164" fontId="7" fillId="3" borderId="2" xfId="0" applyNumberFormat="1" applyFont="1" applyFill="1" applyBorder="1" applyAlignment="1">
      <alignment horizontal="right"/>
    </xf>
    <xf numFmtId="0" fontId="8" fillId="0" borderId="2" xfId="0" applyFont="1" applyBorder="1" applyAlignment="1">
      <alignment vertical="center" wrapText="1"/>
    </xf>
    <xf numFmtId="164" fontId="9" fillId="3" borderId="2" xfId="0" applyNumberFormat="1" applyFont="1" applyFill="1" applyBorder="1" applyAlignment="1">
      <alignment horizontal="right"/>
    </xf>
    <xf numFmtId="166" fontId="0" fillId="2" borderId="2" xfId="0" applyNumberFormat="1" applyFill="1" applyBorder="1" applyAlignment="1">
      <alignment horizontal="right"/>
    </xf>
    <xf numFmtId="1" fontId="0" fillId="2" borderId="2" xfId="0" applyNumberFormat="1" applyFill="1" applyBorder="1" applyAlignment="1">
      <alignment horizontal="right"/>
    </xf>
    <xf numFmtId="167" fontId="0" fillId="2" borderId="2" xfId="0" applyNumberFormat="1" applyFill="1" applyBorder="1"/>
    <xf numFmtId="167" fontId="7" fillId="3" borderId="2" xfId="0" applyNumberFormat="1" applyFont="1" applyFill="1" applyBorder="1"/>
    <xf numFmtId="0" fontId="10" fillId="4" borderId="2" xfId="0" applyFont="1" applyFill="1" applyBorder="1" applyAlignment="1">
      <alignment vertical="center" wrapText="1"/>
    </xf>
    <xf numFmtId="0" fontId="0" fillId="0" borderId="2" xfId="0" applyBorder="1" applyAlignment="1">
      <alignment horizontal="center"/>
    </xf>
    <xf numFmtId="1" fontId="0" fillId="2" borderId="2" xfId="0" applyNumberFormat="1" applyFill="1" applyBorder="1" applyAlignment="1">
      <alignment horizontal="center"/>
    </xf>
    <xf numFmtId="165" fontId="7" fillId="3" borderId="2" xfId="0" applyNumberFormat="1" applyFont="1" applyFill="1" applyBorder="1"/>
    <xf numFmtId="165" fontId="9" fillId="3" borderId="4" xfId="0" applyNumberFormat="1" applyFont="1" applyFill="1" applyBorder="1" applyAlignment="1">
      <alignment horizontal="right"/>
    </xf>
    <xf numFmtId="164" fontId="9" fillId="3" borderId="4" xfId="0" applyNumberFormat="1" applyFont="1" applyFill="1" applyBorder="1" applyAlignment="1">
      <alignment horizontal="right"/>
    </xf>
    <xf numFmtId="168" fontId="7" fillId="3" borderId="2" xfId="0" applyNumberFormat="1" applyFont="1" applyFill="1" applyBorder="1" applyAlignment="1">
      <alignment horizontal="right"/>
    </xf>
    <xf numFmtId="167" fontId="11" fillId="0" borderId="0" xfId="0" applyNumberFormat="1" applyFont="1"/>
    <xf numFmtId="164" fontId="12" fillId="3" borderId="5" xfId="0" applyNumberFormat="1" applyFont="1" applyFill="1" applyBorder="1" applyAlignment="1">
      <alignment horizontal="right"/>
    </xf>
    <xf numFmtId="0" fontId="13" fillId="0" borderId="0" xfId="0" applyFont="1" applyAlignment="1">
      <alignment wrapText="1"/>
    </xf>
    <xf numFmtId="0" fontId="14" fillId="5" borderId="0" xfId="0" applyFont="1" applyFill="1" applyAlignment="1">
      <alignment vertical="top" wrapText="1"/>
    </xf>
    <xf numFmtId="0" fontId="0" fillId="0" borderId="6" xfId="0" applyBorder="1"/>
  </cellXfs>
  <cellStyles count="1">
    <cellStyle name="Normal" xfId="0" builtinId="0"/>
  </cellStyles>
  <dxfs count="2">
    <dxf>
      <fill>
        <patternFill patternType="solid">
          <bgColor rgb="FFFFEDD5"/>
        </patternFill>
      </fill>
    </dxf>
    <dxf>
      <font>
        <b/>
        <color rgb="FFB91C1C"/>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absolute">
    <xdr:from>
      <xdr:col>6</xdr:col>
      <xdr:colOff>256000</xdr:colOff>
      <xdr:row>0</xdr:row>
      <xdr:rowOff>75000</xdr:rowOff>
    </xdr:from>
    <xdr:ext cx="914400" cy="27622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9"/>
  <sheetViews>
    <sheetView workbookViewId="0" showGridLines="0"/>
  </sheetViews>
  <sheetFormatPr defaultRowHeight="18" outlineLevelRow="0" outlineLevelCol="0" x14ac:dyDescent="55" customHeight="1"/>
  <cols>
    <col min="1" max="1" width="44" customWidth="1"/>
    <col min="2" max="2" width="13" customWidth="1"/>
    <col min="3" max="3" width="14" customWidth="1"/>
    <col min="4" max="5" width="15" customWidth="1"/>
    <col min="6" max="6" width="17" customWidth="1"/>
    <col min="7" max="7" width="15" customWidth="1"/>
    <col min="8" max="8" width="16" customWidth="1"/>
    <col min="9" max="9" width="11" hidden="1" customWidth="1"/>
  </cols>
  <sheetData>
    <row r="1" ht="30" customHeight="1" spans="1:8" x14ac:dyDescent="0.25">
      <c r="A1" s="1" t="s">
        <v>0</v>
      </c>
      <c r="B1" s="1"/>
      <c r="C1" s="1"/>
      <c r="D1" s="1"/>
      <c r="E1" s="1"/>
      <c r="F1" s="1"/>
      <c r="G1" s="1"/>
      <c r="H1" s="1"/>
    </row>
    <row r="2" spans="1:8" x14ac:dyDescent="0.25">
      <c r="A2" s="2" t="s">
        <v>1</v>
      </c>
      <c r="B2" s="2"/>
      <c r="C2" s="2"/>
      <c r="D2" s="2"/>
      <c r="E2" s="2"/>
      <c r="F2" s="2"/>
      <c r="G2" s="2"/>
      <c r="H2" s="2"/>
    </row>
    <row r="3" spans="1:8" x14ac:dyDescent="0.25">
      <c r="A3" s="3"/>
      <c r="B3" s="3"/>
      <c r="C3" s="3"/>
      <c r="D3" s="3"/>
      <c r="E3" s="3"/>
      <c r="F3" s="3"/>
      <c r="G3" s="3"/>
      <c r="H3" s="3"/>
    </row>
    <row r="5" spans="1:8" x14ac:dyDescent="0.25">
      <c r="A5" s="4" t="s">
        <v>2</v>
      </c>
      <c r="B5" s="5" t="s">
        <v>3</v>
      </c>
      <c r="C5" s="5"/>
      <c r="D5" s="5"/>
      <c r="E5" s="4" t="s">
        <v>4</v>
      </c>
      <c r="F5" s="5"/>
      <c r="G5" s="5"/>
      <c r="H5" s="5"/>
    </row>
    <row r="7" spans="1:8" x14ac:dyDescent="0.25">
      <c r="A7" s="6" t="s">
        <v>5</v>
      </c>
      <c r="B7" s="6"/>
      <c r="C7" s="6"/>
      <c r="D7" s="6"/>
      <c r="E7" s="6"/>
      <c r="F7" s="6"/>
      <c r="G7" s="6"/>
      <c r="H7" s="6"/>
    </row>
    <row r="8" spans="1:4" x14ac:dyDescent="0.25">
      <c r="A8" s="7" t="s">
        <v>6</v>
      </c>
      <c r="D8" s="8">
        <v>485000</v>
      </c>
    </row>
    <row r="9" spans="1:8" x14ac:dyDescent="0.25">
      <c r="A9" s="7" t="s">
        <v>7</v>
      </c>
      <c r="D9" s="5" t="s">
        <v>8</v>
      </c>
      <c r="E9" s="9" t="s">
        <v>9</v>
      </c>
      <c r="F9" s="9"/>
      <c r="G9" s="9"/>
      <c r="H9" s="9"/>
    </row>
    <row r="10" spans="1:4" x14ac:dyDescent="0.25">
      <c r="A10" s="7" t="s">
        <v>10</v>
      </c>
      <c r="D10" s="10">
        <f>IF(D9="Erbbaurecht",0.2,0.3)</f>
      </c>
    </row>
    <row r="11" spans="1:8" x14ac:dyDescent="0.25">
      <c r="A11" s="7" t="s">
        <v>11</v>
      </c>
      <c r="B11" s="11">
        <v>0.05</v>
      </c>
      <c r="D11" s="12">
        <f>ROUND($D$8*B11,2)</f>
      </c>
      <c r="E11" s="9" t="s">
        <v>12</v>
      </c>
      <c r="F11" s="9"/>
      <c r="G11" s="9"/>
      <c r="H11" s="9"/>
    </row>
    <row r="12" spans="1:8" x14ac:dyDescent="0.25">
      <c r="A12" s="7" t="s">
        <v>13</v>
      </c>
      <c r="B12" s="11">
        <v>0.02</v>
      </c>
      <c r="D12" s="12">
        <f>ROUND($D$8*B12,2)</f>
      </c>
      <c r="E12" s="9" t="s">
        <v>14</v>
      </c>
      <c r="F12" s="9"/>
      <c r="G12" s="9"/>
      <c r="H12" s="9"/>
    </row>
    <row r="13" spans="1:8" x14ac:dyDescent="0.25">
      <c r="A13" s="7" t="s">
        <v>15</v>
      </c>
      <c r="D13" s="12">
        <f>ROUND($D$8*B13,2)</f>
      </c>
      <c r="E13" s="9" t="s">
        <v>16</v>
      </c>
      <c r="F13" s="9"/>
      <c r="G13" s="9"/>
      <c r="H13" s="9"/>
    </row>
    <row r="14" spans="1:4" x14ac:dyDescent="0.25">
      <c r="A14" s="13" t="s">
        <v>17</v>
      </c>
      <c r="D14" s="14">
        <f>SUM(D11:D13)</f>
      </c>
    </row>
    <row r="15" spans="1:8" x14ac:dyDescent="0.25">
      <c r="A15" s="7" t="s">
        <v>18</v>
      </c>
      <c r="D15" s="8">
        <v>120000</v>
      </c>
      <c r="E15" s="9" t="s">
        <v>19</v>
      </c>
      <c r="F15" s="9"/>
      <c r="G15" s="9"/>
      <c r="H15" s="9"/>
    </row>
    <row r="16" spans="1:4" x14ac:dyDescent="0.25">
      <c r="A16" s="7" t="s">
        <v>20</v>
      </c>
      <c r="D16" s="8">
        <v>10000</v>
      </c>
    </row>
    <row r="17" spans="1:4" x14ac:dyDescent="0.25">
      <c r="A17" s="13" t="s">
        <v>21</v>
      </c>
      <c r="D17" s="14">
        <f>MAX(0,D8+D14-D15+D16)</f>
      </c>
    </row>
    <row r="18" spans="1:4" x14ac:dyDescent="0.25">
      <c r="A18" s="7" t="s">
        <v>22</v>
      </c>
      <c r="D18" s="12">
        <f>MAX(0,D15-D14)</f>
      </c>
    </row>
    <row r="19" spans="1:4" x14ac:dyDescent="0.25">
      <c r="A19" s="7" t="s">
        <v>23</v>
      </c>
      <c r="D19" s="11">
        <v>0.0365</v>
      </c>
    </row>
    <row r="20" spans="1:8" x14ac:dyDescent="0.25">
      <c r="A20" s="7" t="s">
        <v>24</v>
      </c>
      <c r="D20" s="15">
        <v>0.0025</v>
      </c>
      <c r="E20" s="9" t="s">
        <v>25</v>
      </c>
      <c r="F20" s="9"/>
      <c r="G20" s="9"/>
      <c r="H20" s="9"/>
    </row>
    <row r="21" spans="1:8" x14ac:dyDescent="0.25">
      <c r="A21" s="7" t="s">
        <v>26</v>
      </c>
      <c r="D21" s="16">
        <v>6</v>
      </c>
      <c r="E21" s="9" t="s">
        <v>27</v>
      </c>
      <c r="F21" s="9"/>
      <c r="G21" s="9"/>
      <c r="H21" s="9"/>
    </row>
    <row r="22" spans="1:4" x14ac:dyDescent="0.25">
      <c r="A22" s="7" t="s">
        <v>28</v>
      </c>
      <c r="D22" s="17">
        <v>46447</v>
      </c>
    </row>
    <row r="23" spans="1:4" x14ac:dyDescent="0.25">
      <c r="A23" s="7" t="s">
        <v>29</v>
      </c>
      <c r="D23" s="18">
        <f>IF(D22="","",EDATE(D22,D21))</f>
      </c>
    </row>
    <row r="24" spans="1:4" x14ac:dyDescent="0.25">
      <c r="A24" s="7" t="s">
        <v>30</v>
      </c>
      <c r="D24" s="11">
        <v>0.02</v>
      </c>
    </row>
    <row r="26" spans="1:8" x14ac:dyDescent="0.25">
      <c r="A26" s="6" t="s">
        <v>31</v>
      </c>
      <c r="B26" s="6"/>
      <c r="C26" s="6"/>
      <c r="D26" s="6"/>
      <c r="E26" s="6"/>
      <c r="F26" s="6"/>
      <c r="G26" s="6"/>
      <c r="H26" s="6"/>
    </row>
    <row r="27" ht="32" customHeight="1" spans="1:5" x14ac:dyDescent="0.25">
      <c r="A27" s="19" t="s">
        <v>32</v>
      </c>
      <c r="B27" s="19" t="s">
        <v>33</v>
      </c>
      <c r="C27" s="19" t="s">
        <v>34</v>
      </c>
      <c r="D27" s="19" t="s">
        <v>35</v>
      </c>
      <c r="E27" s="19" t="s">
        <v>36</v>
      </c>
    </row>
    <row r="28" spans="1:5" x14ac:dyDescent="0.25">
      <c r="A28" s="7" t="s">
        <v>37</v>
      </c>
      <c r="B28" s="20" t="s">
        <v>38</v>
      </c>
      <c r="C28" s="10">
        <f>$D$10</f>
      </c>
      <c r="D28" s="12">
        <f>ROUND(C28*$D$8,2)</f>
      </c>
      <c r="E28" s="21">
        <v>1</v>
      </c>
    </row>
    <row r="29" spans="1:5" x14ac:dyDescent="0.25">
      <c r="A29" s="7" t="s">
        <v>39</v>
      </c>
      <c r="B29" s="22">
        <v>0.4</v>
      </c>
      <c r="C29" s="10">
        <f>B29*(1-$D$10)</f>
      </c>
      <c r="D29" s="12">
        <f>ROUND(C29*$D$8,2)</f>
      </c>
      <c r="E29" s="21">
        <v>2</v>
      </c>
    </row>
    <row r="30" spans="1:5" x14ac:dyDescent="0.25">
      <c r="A30" s="7" t="s">
        <v>40</v>
      </c>
      <c r="B30" s="22">
        <v>0.08</v>
      </c>
      <c r="C30" s="10">
        <f>B30*(1-$D$10)</f>
      </c>
      <c r="D30" s="12">
        <f>ROUND(C30*$D$8,2)</f>
      </c>
      <c r="E30" s="21">
        <v>3</v>
      </c>
    </row>
    <row r="31" spans="1:5" x14ac:dyDescent="0.25">
      <c r="A31" s="7" t="s">
        <v>41</v>
      </c>
      <c r="B31" s="22">
        <v>0.03</v>
      </c>
      <c r="C31" s="10">
        <f>B31*(1-$D$10)</f>
      </c>
      <c r="D31" s="12">
        <f>ROUND(C31*$D$8,2)</f>
      </c>
      <c r="E31" s="21">
        <v>3</v>
      </c>
    </row>
    <row r="32" spans="1:5" x14ac:dyDescent="0.25">
      <c r="A32" s="7" t="s">
        <v>42</v>
      </c>
      <c r="B32" s="22">
        <v>0.03</v>
      </c>
      <c r="C32" s="10">
        <f>B32*(1-$D$10)</f>
      </c>
      <c r="D32" s="12">
        <f>ROUND(C32*$D$8,2)</f>
      </c>
      <c r="E32" s="21">
        <v>3</v>
      </c>
    </row>
    <row r="33" spans="1:5" x14ac:dyDescent="0.25">
      <c r="A33" s="7" t="s">
        <v>43</v>
      </c>
      <c r="B33" s="22">
        <v>0.03</v>
      </c>
      <c r="C33" s="10">
        <f>B33*(1-$D$10)</f>
      </c>
      <c r="D33" s="12">
        <f>ROUND(C33*$D$8,2)</f>
      </c>
      <c r="E33" s="21">
        <v>3</v>
      </c>
    </row>
    <row r="34" spans="1:5" x14ac:dyDescent="0.25">
      <c r="A34" s="7" t="s">
        <v>44</v>
      </c>
      <c r="B34" s="22">
        <v>0.1</v>
      </c>
      <c r="C34" s="10">
        <f>B34*(1-$D$10)</f>
      </c>
      <c r="D34" s="12">
        <f>ROUND(C34*$D$8,2)</f>
      </c>
      <c r="E34" s="21">
        <v>4</v>
      </c>
    </row>
    <row r="35" spans="1:5" x14ac:dyDescent="0.25">
      <c r="A35" s="7" t="s">
        <v>45</v>
      </c>
      <c r="B35" s="22">
        <v>0.06</v>
      </c>
      <c r="C35" s="10">
        <f>B35*(1-$D$10)</f>
      </c>
      <c r="D35" s="12">
        <f>ROUND(C35*$D$8,2)</f>
      </c>
      <c r="E35" s="21">
        <v>4</v>
      </c>
    </row>
    <row r="36" spans="1:5" x14ac:dyDescent="0.25">
      <c r="A36" s="7" t="s">
        <v>46</v>
      </c>
      <c r="B36" s="22">
        <v>0.03</v>
      </c>
      <c r="C36" s="10">
        <f>B36*(1-$D$10)</f>
      </c>
      <c r="D36" s="12">
        <f>ROUND(C36*$D$8,2)</f>
      </c>
      <c r="E36" s="21">
        <v>5</v>
      </c>
    </row>
    <row r="37" spans="1:5" x14ac:dyDescent="0.25">
      <c r="A37" s="7" t="s">
        <v>47</v>
      </c>
      <c r="B37" s="22">
        <v>0.04</v>
      </c>
      <c r="C37" s="10">
        <f>B37*(1-$D$10)</f>
      </c>
      <c r="D37" s="12">
        <f>ROUND(C37*$D$8,2)</f>
      </c>
      <c r="E37" s="21">
        <v>5</v>
      </c>
    </row>
    <row r="38" spans="1:5" x14ac:dyDescent="0.25">
      <c r="A38" s="7" t="s">
        <v>48</v>
      </c>
      <c r="B38" s="22">
        <v>0.12</v>
      </c>
      <c r="C38" s="10">
        <f>B38*(1-$D$10)</f>
      </c>
      <c r="D38" s="12">
        <f>ROUND(C38*$D$8,2)</f>
      </c>
      <c r="E38" s="21">
        <v>6</v>
      </c>
    </row>
    <row r="39" spans="1:5" x14ac:dyDescent="0.25">
      <c r="A39" s="7" t="s">
        <v>49</v>
      </c>
      <c r="B39" s="22">
        <v>0.03</v>
      </c>
      <c r="C39" s="10">
        <f>B39*(1-$D$10)</f>
      </c>
      <c r="D39" s="12">
        <f>ROUND(C39*$D$8,2)</f>
      </c>
      <c r="E39" s="21">
        <v>6</v>
      </c>
    </row>
    <row r="40" spans="1:5" x14ac:dyDescent="0.25">
      <c r="A40" s="7" t="s">
        <v>50</v>
      </c>
      <c r="B40" s="22">
        <v>0.05</v>
      </c>
      <c r="C40" s="10">
        <f>B40*(1-$D$10)</f>
      </c>
      <c r="D40" s="12">
        <f>ROUND(C40*$D$8,2)</f>
      </c>
      <c r="E40" s="21">
        <v>7</v>
      </c>
    </row>
    <row r="41" spans="1:4" x14ac:dyDescent="0.25">
      <c r="A41" s="13" t="s">
        <v>51</v>
      </c>
      <c r="C41" s="23">
        <f>SUM(C28:C40)</f>
      </c>
      <c r="D41" s="24">
        <f>SUM(D28:D40)</f>
      </c>
    </row>
    <row r="43" spans="1:8" x14ac:dyDescent="0.25">
      <c r="A43" s="6" t="s">
        <v>52</v>
      </c>
      <c r="B43" s="6"/>
      <c r="C43" s="6"/>
      <c r="D43" s="6"/>
      <c r="E43" s="6"/>
      <c r="F43" s="6"/>
      <c r="G43" s="6"/>
      <c r="H43" s="6"/>
    </row>
    <row r="44" ht="44" customHeight="1" spans="1:8" x14ac:dyDescent="0.25">
      <c r="A44" s="19" t="s">
        <v>53</v>
      </c>
      <c r="B44" s="19" t="s">
        <v>54</v>
      </c>
      <c r="C44" s="19" t="s">
        <v>55</v>
      </c>
      <c r="D44" s="19" t="s">
        <v>56</v>
      </c>
      <c r="E44" s="19" t="s">
        <v>57</v>
      </c>
      <c r="F44" s="19" t="s">
        <v>58</v>
      </c>
      <c r="G44" s="19" t="s">
        <v>59</v>
      </c>
      <c r="H44" s="19" t="s">
        <v>60</v>
      </c>
    </row>
    <row r="45" spans="1:9" x14ac:dyDescent="0.25">
      <c r="A45" s="7" t="s">
        <v>61</v>
      </c>
      <c r="B45" s="18">
        <f>IF(D22="","",D22)</f>
      </c>
      <c r="C45" s="25">
        <f>0</f>
      </c>
      <c r="D45" s="25">
        <f>0</f>
      </c>
      <c r="E45" s="25">
        <f>0</f>
      </c>
      <c r="F45" s="12">
        <f>0</f>
      </c>
      <c r="G45" s="12">
        <f>IF(OR(B45="",I45=""),0,ROUND(MIN(F45,$D$17)*$D$19*MAX(0,DAYS360(B45,I45))/360,2))</f>
      </c>
      <c r="H45" s="12">
        <f>IF(OR(B45="",I45="",$D$23=""),0,ROUND(MAX(0,$D$17-F45)*$D$20*MAX(0,DAYS360(MAX(B45,$D$23),I45))/30,2))</f>
      </c>
      <c r="I45" s="26">
        <f>IF(COUNT(B46:B$52)=0,"",MIN(B46:B$52))</f>
      </c>
    </row>
    <row r="46" spans="1:9" x14ac:dyDescent="0.25">
      <c r="A46" s="7" t="s">
        <v>62</v>
      </c>
      <c r="B46" s="17">
        <v>46492</v>
      </c>
      <c r="C46" s="12">
        <f>SUMIF($E$28:$E$40,1,$D$28:$D$40)</f>
      </c>
      <c r="D46" s="12">
        <f>MIN(C46,$D$18)</f>
      </c>
      <c r="E46" s="12">
        <f>C46-D46</f>
      </c>
      <c r="F46" s="12">
        <f>F45+E46</f>
      </c>
      <c r="G46" s="12">
        <f>IF(OR(B46="",I46=""),0,ROUND(MIN(F46,$D$17)*$D$19*MAX(0,DAYS360(B46,I46))/360,2))</f>
      </c>
      <c r="H46" s="12">
        <f>IF(OR(B46="",I46="",$D$23=""),0,ROUND(MAX(0,$D$17-F46)*$D$20*MAX(0,DAYS360(MAX(B46,$D$23),I46))/30,2))</f>
      </c>
      <c r="I46" s="26">
        <f>IF(COUNT(B47:B$52)=0,"",MIN(B47:B$52))</f>
      </c>
    </row>
    <row r="47" spans="1:9" x14ac:dyDescent="0.25">
      <c r="A47" s="7" t="s">
        <v>63</v>
      </c>
      <c r="B47" s="17">
        <v>46645</v>
      </c>
      <c r="C47" s="12">
        <f>SUMIF($E$28:$E$40,2,$D$28:$D$40)</f>
      </c>
      <c r="D47" s="12">
        <f>MIN(C47,MAX(0,$D$18-SUM(D$46:D46)))</f>
      </c>
      <c r="E47" s="12">
        <f>C47-D47</f>
      </c>
      <c r="F47" s="12">
        <f>F46+E47</f>
      </c>
      <c r="G47" s="12">
        <f>IF(OR(B47="",I47=""),0,ROUND(MIN(F47,$D$17)*$D$19*MAX(0,DAYS360(B47,I47))/360,2))</f>
      </c>
      <c r="H47" s="12">
        <f>IF(OR(B47="",I47="",$D$23=""),0,ROUND(MAX(0,$D$17-F47)*$D$20*MAX(0,DAYS360(MAX(B47,$D$23),I47))/30,2))</f>
      </c>
      <c r="I47" s="26">
        <f>IF(COUNT(B48:B$52)=0,"",MIN(B48:B$52))</f>
      </c>
    </row>
    <row r="48" spans="1:9" x14ac:dyDescent="0.25">
      <c r="A48" s="7" t="s">
        <v>64</v>
      </c>
      <c r="B48" s="17">
        <v>46721</v>
      </c>
      <c r="C48" s="12">
        <f>SUMIF($E$28:$E$40,3,$D$28:$D$40)</f>
      </c>
      <c r="D48" s="12">
        <f>MIN(C48,MAX(0,$D$18-SUM(D$46:D47)))</f>
      </c>
      <c r="E48" s="12">
        <f>C48-D48</f>
      </c>
      <c r="F48" s="12">
        <f>F47+E48</f>
      </c>
      <c r="G48" s="12">
        <f>IF(OR(B48="",I48=""),0,ROUND(MIN(F48,$D$17)*$D$19*MAX(0,DAYS360(B48,I48))/360,2))</f>
      </c>
      <c r="H48" s="12">
        <f>IF(OR(B48="",I48="",$D$23=""),0,ROUND(MAX(0,$D$17-F48)*$D$20*MAX(0,DAYS360(MAX(B48,$D$23),I48))/30,2))</f>
      </c>
      <c r="I48" s="26">
        <f>IF(COUNT(B49:B$52)=0,"",MIN(B49:B$52))</f>
      </c>
    </row>
    <row r="49" spans="1:9" x14ac:dyDescent="0.25">
      <c r="A49" s="7" t="s">
        <v>65</v>
      </c>
      <c r="B49" s="17">
        <v>46798</v>
      </c>
      <c r="C49" s="12">
        <f>SUMIF($E$28:$E$40,4,$D$28:$D$40)</f>
      </c>
      <c r="D49" s="12">
        <f>MIN(C49,MAX(0,$D$18-SUM(D$46:D48)))</f>
      </c>
      <c r="E49" s="12">
        <f>C49-D49</f>
      </c>
      <c r="F49" s="12">
        <f>F48+E49</f>
      </c>
      <c r="G49" s="12">
        <f>IF(OR(B49="",I49=""),0,ROUND(MIN(F49,$D$17)*$D$19*MAX(0,DAYS360(B49,I49))/360,2))</f>
      </c>
      <c r="H49" s="12">
        <f>IF(OR(B49="",I49="",$D$23=""),0,ROUND(MAX(0,$D$17-F49)*$D$20*MAX(0,DAYS360(MAX(B49,$D$23),I49))/30,2))</f>
      </c>
      <c r="I49" s="26">
        <f>IF(COUNT(B50:B$52)=0,"",MIN(B50:B$52))</f>
      </c>
    </row>
    <row r="50" spans="1:9" x14ac:dyDescent="0.25">
      <c r="A50" s="7" t="s">
        <v>66</v>
      </c>
      <c r="B50" s="17">
        <v>46875</v>
      </c>
      <c r="C50" s="12">
        <f>SUMIF($E$28:$E$40,5,$D$28:$D$40)</f>
      </c>
      <c r="D50" s="12">
        <f>MIN(C50,MAX(0,$D$18-SUM(D$46:D49)))</f>
      </c>
      <c r="E50" s="12">
        <f>C50-D50</f>
      </c>
      <c r="F50" s="12">
        <f>F49+E50</f>
      </c>
      <c r="G50" s="12">
        <f>IF(OR(B50="",I50=""),0,ROUND(MIN(F50,$D$17)*$D$19*MAX(0,DAYS360(B50,I50))/360,2))</f>
      </c>
      <c r="H50" s="12">
        <f>IF(OR(B50="",I50="",$D$23=""),0,ROUND(MAX(0,$D$17-F50)*$D$20*MAX(0,DAYS360(MAX(B50,$D$23),I50))/30,2))</f>
      </c>
      <c r="I50" s="26">
        <f>IF(COUNT(B51:B$52)=0,"",MIN(B51:B$52))</f>
      </c>
    </row>
    <row r="51" spans="1:9" x14ac:dyDescent="0.25">
      <c r="A51" s="7" t="s">
        <v>67</v>
      </c>
      <c r="B51" s="17">
        <v>46966</v>
      </c>
      <c r="C51" s="12">
        <f>SUMIF($E$28:$E$40,6,$D$28:$D$40)</f>
      </c>
      <c r="D51" s="12">
        <f>MIN(C51,MAX(0,$D$18-SUM(D$46:D50)))</f>
      </c>
      <c r="E51" s="12">
        <f>C51-D51</f>
      </c>
      <c r="F51" s="12">
        <f>F50+E51</f>
      </c>
      <c r="G51" s="12">
        <f>IF(OR(B51="",I51=""),0,ROUND(MIN(F51,$D$17)*$D$19*MAX(0,DAYS360(B51,I51))/360,2))</f>
      </c>
      <c r="H51" s="12">
        <f>IF(OR(B51="",I51="",$D$23=""),0,ROUND(MAX(0,$D$17-F51)*$D$20*MAX(0,DAYS360(MAX(B51,$D$23),I51))/30,2))</f>
      </c>
      <c r="I51" s="26">
        <f>IF(COUNT(B52:B$52)=0,"",MIN(B52:B$52))</f>
      </c>
    </row>
    <row r="52" spans="1:9" x14ac:dyDescent="0.25">
      <c r="A52" s="7" t="s">
        <v>68</v>
      </c>
      <c r="B52" s="17">
        <v>47059</v>
      </c>
      <c r="C52" s="12">
        <f>SUMIF($E$28:$E$40,7,$D$28:$D$40)</f>
      </c>
      <c r="D52" s="12">
        <f>MIN(C52,MAX(0,$D$18-SUM(D$46:D51)))</f>
      </c>
      <c r="E52" s="12">
        <f>C52-D52</f>
      </c>
      <c r="F52" s="12">
        <f>F51+E52</f>
      </c>
      <c r="G52" s="12">
        <f>IF(OR(B52="",I52=""),0,ROUND(MIN(F52,$D$17)*$D$19*MAX(0,DAYS360(B52,I52))/360,2))</f>
      </c>
      <c r="H52" s="12">
        <f>IF(OR(B52="",I52="",$D$23=""),0,ROUND(MAX(0,$D$17-F52)*$D$20*MAX(0,DAYS360(MAX(B52,$D$23),I52))/30,2))</f>
      </c>
      <c r="I52" s="26">
        <f>""</f>
      </c>
    </row>
    <row r="53" spans="1:8" x14ac:dyDescent="0.25">
      <c r="A53" s="13" t="s">
        <v>69</v>
      </c>
      <c r="C53" s="24">
        <f>SUM(C45:C52)</f>
      </c>
      <c r="D53" s="24">
        <f>SUM(D45:D52)</f>
      </c>
      <c r="E53" s="24">
        <f>SUM(E45:E52)</f>
      </c>
      <c r="G53" s="24">
        <f>SUM(G45:G52)</f>
      </c>
      <c r="H53" s="24">
        <f>SUM(H45:H52)</f>
      </c>
    </row>
    <row r="55" spans="1:8" x14ac:dyDescent="0.25">
      <c r="A55" s="6" t="s">
        <v>70</v>
      </c>
      <c r="B55" s="6"/>
      <c r="C55" s="6"/>
      <c r="D55" s="6"/>
      <c r="E55" s="6"/>
      <c r="F55" s="6"/>
      <c r="G55" s="6"/>
      <c r="H55" s="6"/>
    </row>
    <row r="56" spans="1:4" x14ac:dyDescent="0.25">
      <c r="A56" s="7" t="s">
        <v>71</v>
      </c>
      <c r="B56" s="7"/>
      <c r="C56" s="7"/>
      <c r="D56" s="12">
        <f>G53</f>
      </c>
    </row>
    <row r="57" spans="1:8" x14ac:dyDescent="0.25">
      <c r="A57" s="7" t="s">
        <v>72</v>
      </c>
      <c r="B57" s="7"/>
      <c r="C57" s="7"/>
      <c r="D57" s="12">
        <f>H53</f>
      </c>
      <c r="E57" s="9" t="s">
        <v>73</v>
      </c>
      <c r="F57" s="9"/>
      <c r="G57" s="9"/>
      <c r="H57" s="9"/>
    </row>
    <row r="58" spans="1:4" x14ac:dyDescent="0.25">
      <c r="A58" s="13" t="s">
        <v>74</v>
      </c>
      <c r="B58" s="13"/>
      <c r="C58" s="13"/>
      <c r="D58" s="27">
        <f>G53+H53</f>
      </c>
    </row>
    <row r="59" spans="1:4" x14ac:dyDescent="0.25">
      <c r="A59" s="7" t="s">
        <v>75</v>
      </c>
      <c r="B59" s="7"/>
      <c r="C59" s="7"/>
      <c r="D59" s="12">
        <f>IF(OR(B45="",B52=""),"",IFERROR((G53+H53)/(DAYS360(B45,B52)/30),""))</f>
      </c>
    </row>
    <row r="60" spans="1:4" x14ac:dyDescent="0.25">
      <c r="A60" s="13" t="s">
        <v>76</v>
      </c>
      <c r="B60" s="13"/>
      <c r="C60" s="13"/>
      <c r="D60" s="27">
        <f>ROUND($D$17*($D$19+$D$24)/12,2)</f>
      </c>
    </row>
    <row r="61" spans="1:4" x14ac:dyDescent="0.25">
      <c r="A61" s="7" t="s">
        <v>77</v>
      </c>
      <c r="B61" s="7"/>
      <c r="C61" s="7"/>
      <c r="D61" s="12">
        <f>$D$17-E53</f>
      </c>
    </row>
    <row r="62" ht="24" customHeight="1" spans="1:8" x14ac:dyDescent="0.25">
      <c r="A62" s="28">
        <f>IF(D61&lt;0,"Achtung: Finanzierungslücke von "&amp;TEXT(-D61,"#,##0")&amp;" € – Darlehen oder Eigenkapital erhöhen.",IF(ROUND(C53-D8,2)&lt;&gt;0,"Hinweis: Die Raten ergeben nicht den Kaufpreis – Spalte „Rate Nr.“ in Abschnitt 2 prüfen.",""))</f>
      </c>
      <c r="B62" s="28"/>
      <c r="C62" s="28"/>
      <c r="D62" s="28"/>
      <c r="E62" s="28"/>
      <c r="F62" s="28"/>
      <c r="G62" s="28"/>
      <c r="H62" s="28"/>
    </row>
    <row r="64" spans="1:8" x14ac:dyDescent="0.25">
      <c r="A64" s="29" t="s">
        <v>78</v>
      </c>
      <c r="B64" s="29"/>
      <c r="C64" s="29"/>
      <c r="D64" s="29"/>
      <c r="E64" s="29"/>
      <c r="F64" s="29"/>
      <c r="G64" s="29"/>
      <c r="H64" s="29"/>
    </row>
    <row r="65" spans="1:8" x14ac:dyDescent="0.25">
      <c r="A65" s="29"/>
      <c r="B65" s="29"/>
      <c r="C65" s="29"/>
      <c r="D65" s="29"/>
      <c r="E65" s="29"/>
      <c r="F65" s="29"/>
      <c r="G65" s="29"/>
      <c r="H65" s="29"/>
    </row>
    <row r="66" spans="1:8" x14ac:dyDescent="0.25">
      <c r="A66" s="29"/>
      <c r="B66" s="29"/>
      <c r="C66" s="29"/>
      <c r="D66" s="29"/>
      <c r="E66" s="29"/>
      <c r="F66" s="29"/>
      <c r="G66" s="29"/>
      <c r="H66" s="29"/>
    </row>
    <row r="67" spans="1:8" x14ac:dyDescent="0.25">
      <c r="A67" s="29"/>
      <c r="B67" s="29"/>
      <c r="C67" s="29"/>
      <c r="D67" s="29"/>
      <c r="E67" s="29"/>
      <c r="F67" s="29"/>
      <c r="G67" s="29"/>
      <c r="H67" s="29"/>
    </row>
    <row r="69" spans="1:8" x14ac:dyDescent="0.25">
      <c r="A69" s="30" t="s">
        <v>79</v>
      </c>
      <c r="B69" s="30"/>
      <c r="C69" s="30"/>
      <c r="D69" s="30"/>
      <c r="E69" s="30"/>
      <c r="F69" s="30"/>
      <c r="G69" s="30"/>
      <c r="H69" s="30"/>
    </row>
  </sheetData>
  <mergeCells count="25">
    <mergeCell ref="A1:H1"/>
    <mergeCell ref="A2:H2"/>
    <mergeCell ref="B5:D5"/>
    <mergeCell ref="F5:H5"/>
    <mergeCell ref="A7:H7"/>
    <mergeCell ref="E9:H9"/>
    <mergeCell ref="E11:H11"/>
    <mergeCell ref="E12:H12"/>
    <mergeCell ref="E13:H13"/>
    <mergeCell ref="E15:H15"/>
    <mergeCell ref="E20:H20"/>
    <mergeCell ref="E21:H21"/>
    <mergeCell ref="A26:H26"/>
    <mergeCell ref="A43:H43"/>
    <mergeCell ref="A55:H55"/>
    <mergeCell ref="A56:C56"/>
    <mergeCell ref="A57:C57"/>
    <mergeCell ref="E57:H57"/>
    <mergeCell ref="A58:C58"/>
    <mergeCell ref="A59:C59"/>
    <mergeCell ref="A60:C60"/>
    <mergeCell ref="A61:C61"/>
    <mergeCell ref="A62:H62"/>
    <mergeCell ref="A64:H67"/>
    <mergeCell ref="A69:H69"/>
  </mergeCells>
  <conditionalFormatting sqref="H45:H52">
    <cfRule type="expression" dxfId="0" priority="1">
      <formula>N(H45)&gt;0</formula>
    </cfRule>
  </conditionalFormatting>
  <conditionalFormatting sqref="B46:B52">
    <cfRule type="expression" dxfId="1" priority="2">
      <formula>AND(ISNUMBER(B46),ISNUMBER(B45),B46&lt;B45)</formula>
    </cfRule>
  </conditionalFormatting>
  <dataValidations count="6">
    <dataValidation type="decimal" allowBlank="1" showErrorMessage="1" error="Prozentsatz zwischen 0 % und 10 %" sqref="B11:B12">
      <formula1>0</formula1>
      <formula2>0.1</formula2>
    </dataValidation>
    <dataValidation type="decimal" allowBlank="1" showErrorMessage="1" error="Zinssatz zwischen 0 % und 15 %" sqref="D19">
      <formula1>0</formula1>
      <formula2>0.15</formula2>
    </dataValidation>
    <dataValidation type="decimal" allowBlank="1" showErrorMessage="1" error="Bereitstellungszins je Monat, üblich 0,15 % bis 0,35 %" sqref="D20">
      <formula1>0</formula1>
      <formula2>0.01</formula2>
    </dataValidation>
    <dataValidation type="decimal" allowBlank="1" showErrorMessage="1" error="Tilgung zwischen 0 % und 20 %" sqref="D24">
      <formula1>0</formula1>
      <formula2>0.2</formula2>
    </dataValidation>
    <dataValidation type="list" allowBlank="1" showErrorMessage="1" error="Bitte einen Eintrag aus der Liste wählen." sqref="D9">
      <formula1>"Eigentum,Erbbaurecht"</formula1>
    </dataValidation>
    <dataValidation type="whole" allowBlank="1" showErrorMessage="1" error="Höchstens 7 Raten (§ 3 Abs. 2 MaBV)" sqref="E28:E40">
      <formula1>1</formula1>
      <formula2>7</formula2>
    </dataValidation>
  </dataValidations>
  <pageMargins left="0.5" right="0.5" top="0.6" bottom="0.6" header="0.3" footer="0.3"/>
  <pageSetup paperSize="9" orientation="portrait" horizontalDpi="4294967295" verticalDpi="4294967295" scale="100" fitToWidth="1" fitToHeight="0"/>
  <headerFooter>
    <oddFooter>&amp;L&amp;8BauDock · Bausoftware für Bau &amp; Handwerk · baudock.com&amp;6   Muster ohne Gewähr&amp;R&amp;8Seite &amp;P von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Zahlungsplan</vt:lpstr>
    </vt:vector>
  </TitlesOfParts>
  <Company>BauDock · baudock.com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BauDock</dc:creator>
  <dc:title>Finanzierungs- und Zahlungsplan Käufer</dc:title>
  <dc:subject/>
  <dc:description/>
  <cp:keywords/>
  <cp:category/>
  <cp:lastModifiedBy>Unknown</cp:lastModifiedBy>
  <dcterms:created xsi:type="dcterms:W3CDTF">2026-10-24T08:40:52Z</dcterms:created>
  <dcterms:modified xsi:type="dcterms:W3CDTF">2026-10-24T08:40:52Z</dcterms:modified>
</cp:coreProperties>
</file>