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Kalkulation" state="visible" r:id="rId4"/>
  </sheets>
  <definedNames>
    <definedName name="_xlnm.Print_Area" localSheetId="0">'Kalkulation'!$A1:$H100</definedName>
  </definedNames>
  <calcPr calcId="171027" fullCalcOnLoad="1"/>
</workbook>
</file>

<file path=xl/sharedStrings.xml><?xml version="1.0" encoding="utf-8"?>
<sst xmlns="http://schemas.openxmlformats.org/spreadsheetml/2006/main" count="199" uniqueCount="130">
  <si>
    <t>Bauträgerkalkulation</t>
  </si>
  <si>
    <t>Projektkalkulation · Grundstück, Baukosten KG 200–700, Finanzierung, Vertrieb, Erlöse, Gewinn und Rendite  ·  Gelb hinterlegte Felder ausfüllen</t>
  </si>
  <si>
    <t>Projekt / Bauvorhaben</t>
  </si>
  <si>
    <t>Mehrfamilienhaus mit 12 Wohnungen und Tiefgarage</t>
  </si>
  <si>
    <t>Stand</t>
  </si>
  <si>
    <t>Standort / Grundstück</t>
  </si>
  <si>
    <t>Bearbeiter</t>
  </si>
  <si>
    <t>1. Erlöse je Einheit</t>
  </si>
  <si>
    <t>Einheit</t>
  </si>
  <si>
    <t>Art</t>
  </si>
  <si>
    <t>Geschoss</t>
  </si>
  <si>
    <t>Wohn-/Nutzfläche m² bzw. Anzahl</t>
  </si>
  <si>
    <t>Preis €/m² bzw. € je Stück</t>
  </si>
  <si>
    <t>Kaufpreis €</t>
  </si>
  <si>
    <t>Status</t>
  </si>
  <si>
    <t>Käufer / Notartermin / Bemerkung</t>
  </si>
  <si>
    <t>WE 01 · 3 Zimmer, Terrasse</t>
  </si>
  <si>
    <t>Wohnung</t>
  </si>
  <si>
    <t>EG</t>
  </si>
  <si>
    <t>verkauft</t>
  </si>
  <si>
    <t>Notartermin 12.03.</t>
  </si>
  <si>
    <t>WE 02 · 4 Zimmer, Terrasse</t>
  </si>
  <si>
    <t>WE 03 · 2 Zimmer</t>
  </si>
  <si>
    <t>reserviert</t>
  </si>
  <si>
    <t>WE 04 · 3 Zimmer, Balkon</t>
  </si>
  <si>
    <t>1. OG</t>
  </si>
  <si>
    <t>WE 05 · 4 Zimmer, Balkon</t>
  </si>
  <si>
    <t>frei</t>
  </si>
  <si>
    <t>WE 06 · 2 Zimmer, Balkon</t>
  </si>
  <si>
    <t>WE 07 · 3 Zimmer, Balkon</t>
  </si>
  <si>
    <t>2. OG</t>
  </si>
  <si>
    <t>WE 08 · 4 Zimmer, Balkon</t>
  </si>
  <si>
    <t>WE 09 · 2 Zimmer, Balkon</t>
  </si>
  <si>
    <t>WE 10 · Penthouse, Dachterrasse</t>
  </si>
  <si>
    <t>DG</t>
  </si>
  <si>
    <t>WE 11 · 4 Zimmer, Dachterrasse</t>
  </si>
  <si>
    <t>WE 12 · 3 Zimmer, Dachloggia</t>
  </si>
  <si>
    <t>Tiefgaragen-Stellplätze (Anzahl)</t>
  </si>
  <si>
    <t>Stellplatz</t>
  </si>
  <si>
    <t>UG</t>
  </si>
  <si>
    <t>je Stück</t>
  </si>
  <si>
    <t>Summe (Fläche nur Wohnungen und Gewerbe)</t>
  </si>
  <si>
    <t>Verkaufsstand (Anteil der Erlöse mit Status „verkauft“)</t>
  </si>
  <si>
    <t>Ø Verkaufspreis Wohnungen und Gewerbe je m²</t>
  </si>
  <si>
    <t>2. Grundstück und Erwerbsnebenkosten</t>
  </si>
  <si>
    <t>Position</t>
  </si>
  <si>
    <t>Menge / Bezugsgröße</t>
  </si>
  <si>
    <t>Satz</t>
  </si>
  <si>
    <t>Betrag €</t>
  </si>
  <si>
    <t>€ je m² Wohn-/Nutzfläche</t>
  </si>
  <si>
    <t>Anteil an den Gesamtkosten</t>
  </si>
  <si>
    <t>Hinweis</t>
  </si>
  <si>
    <t>Kaufpreis Grundstück</t>
  </si>
  <si>
    <t>pauschal</t>
  </si>
  <si>
    <t>Grunderwerbsteuer</t>
  </si>
  <si>
    <t>€ Kaufpreis</t>
  </si>
  <si>
    <t>je nach Bundesland 3,5 bis 6,5 %</t>
  </si>
  <si>
    <t>Notar und Grundbuch</t>
  </si>
  <si>
    <t>üblich 1,5 bis 2 %</t>
  </si>
  <si>
    <t>Maklerprovision Ankauf</t>
  </si>
  <si>
    <t>z. B. 3 % zzgl. USt; 0 %, wenn provisionsfrei</t>
  </si>
  <si>
    <t>Abriss, Freimachung, Altlasten</t>
  </si>
  <si>
    <t>Vermessung, Bodengutachten, Teilungserklärung</t>
  </si>
  <si>
    <t>Summe Grundstück</t>
  </si>
  <si>
    <t>3. Baukosten nach DIN 276 (Kostengruppen 200 bis 700)</t>
  </si>
  <si>
    <t>KG 200 Vorbereitende Maßnahmen (Herrichten, Erschließen)</t>
  </si>
  <si>
    <t>Hausanschlüsse, Erschließungsbeiträge</t>
  </si>
  <si>
    <t>KG 300 Bauwerk – Baukonstruktionen</t>
  </si>
  <si>
    <t>m² BGF</t>
  </si>
  <si>
    <t>Brutto-Grundfläche × Kostenkennwert €/m² BGF</t>
  </si>
  <si>
    <t>KG 400 Bauwerk – Technische Anlagen</t>
  </si>
  <si>
    <t>Heizung, Sanitär, Elektro, Aufzug, Lüftung</t>
  </si>
  <si>
    <t>KG 500 Außenanlagen und Freiflächen</t>
  </si>
  <si>
    <t>KG 600 Ausstattung und Kunstwerke</t>
  </si>
  <si>
    <t>Briefkästen, Beschilderung, Ausstattung</t>
  </si>
  <si>
    <t>KG 700 Baunebenkosten (Planung, Gutachten, Genehmigung)</t>
  </si>
  <si>
    <t>€ KG 300+400</t>
  </si>
  <si>
    <t>Architekt, Fachplaner, Prüfstatik, Gebühren</t>
  </si>
  <si>
    <t>Reserve für Unvorhergesehenes</t>
  </si>
  <si>
    <t>üblich 3 bis 10 %</t>
  </si>
  <si>
    <t>Summe Baukosten</t>
  </si>
  <si>
    <t>4. Finanzierung</t>
  </si>
  <si>
    <t>Fremdkapitalanteil an Grundstück und Baukosten</t>
  </si>
  <si>
    <t>Rest = Eigenkapital des Bauträgers (vereinfacht)</t>
  </si>
  <si>
    <t>Sollzins p. a.</t>
  </si>
  <si>
    <t>Zinssatz der Projektfinanzierung</t>
  </si>
  <si>
    <t>Projektlaufzeit in Monaten (Ankauf bis Verkauf)</t>
  </si>
  <si>
    <t>Zeitraum, über den Zinsen anfallen</t>
  </si>
  <si>
    <t>Ø Inanspruchnahme der Baufinanzierung</t>
  </si>
  <si>
    <t>Baukosten fließen nach Baufortschritt ab – im Mittel ist rund die Hälfte ausgezahlt</t>
  </si>
  <si>
    <t>Zinsen Grundstücksfinanzierung (volle Laufzeit)</t>
  </si>
  <si>
    <t>€ Darlehen</t>
  </si>
  <si>
    <t>Zins × Laufzeit</t>
  </si>
  <si>
    <t>Zinsen Baufinanzierung (nach Baufortschritt)</t>
  </si>
  <si>
    <t>€ Ø Darlehen</t>
  </si>
  <si>
    <t>Bearbeitung, Bereitstellung, Bürgschaften</t>
  </si>
  <si>
    <t>z. B. Avale für Bürgschaften nach § 7 MaBV</t>
  </si>
  <si>
    <t>Summe Finanzierung</t>
  </si>
  <si>
    <t>5. Vertrieb, Marketing und Projektkosten</t>
  </si>
  <si>
    <t>Vertriebsprovision</t>
  </si>
  <si>
    <t>€ Erlöse</t>
  </si>
  <si>
    <t>Makler bzw. eigener Vertrieb</t>
  </si>
  <si>
    <t>Marketing (Exposé, Visualisierung, Bauschild, Website)</t>
  </si>
  <si>
    <t>Gemeinkosten Bauträger (Projektleitung, Verwaltung)</t>
  </si>
  <si>
    <t>Rückstellung Gewährleistung</t>
  </si>
  <si>
    <t>€ Baukosten</t>
  </si>
  <si>
    <t>5 Jahre Mängelhaftung gegenüber den Käufern</t>
  </si>
  <si>
    <t>Versicherungen, Steuerberatung, Sonstiges</t>
  </si>
  <si>
    <t>Summe Vertrieb und Projektkosten</t>
  </si>
  <si>
    <t>6. Ergebnis und Kennzahlen</t>
  </si>
  <si>
    <t>Erlöse gesamt</t>
  </si>
  <si>
    <t>Gesamtkosten (Summe 2 bis 5)</t>
  </si>
  <si>
    <t>Projektgewinn vor Steuern</t>
  </si>
  <si>
    <t>Gewinn vom Umsatz (Gewinn ÷ Erlöse)</t>
  </si>
  <si>
    <t>Zielwert</t>
  </si>
  <si>
    <t>Marge auf den Verkaufspreis</t>
  </si>
  <si>
    <t>Gewinn von den Kosten (Gewinn ÷ Gesamtkosten)</t>
  </si>
  <si>
    <t>Aufschlag auf die Kosten – üblicher Maßstab der Banken</t>
  </si>
  <si>
    <t>Eigenkapitaleinsatz (Grundstück und Baukosten ohne Fremdkapital)</t>
  </si>
  <si>
    <t>vereinfacht</t>
  </si>
  <si>
    <t>Eigenkapitalrendite über die Laufzeit</t>
  </si>
  <si>
    <t>Eigenkapitalrendite p. a.</t>
  </si>
  <si>
    <t>Gesamtkosten je m² Wohn-/Nutzfläche</t>
  </si>
  <si>
    <t>Bauwerkskosten KG 300 + 400 je m² BGF</t>
  </si>
  <si>
    <t>Anteil Grundstück an den Erlösen</t>
  </si>
  <si>
    <t>Mindest-Verkaufspreis je m² (Gewinn = 0, nach Erlösen aus Stellplätzen)</t>
  </si>
  <si>
    <t>Erforderlicher Ø Verkaufspreis je m² für den Zielwert „Gewinn vom Umsatz“</t>
  </si>
  <si>
    <t>näherungsweise; umsatzabhängige Kosten bleiben fest</t>
  </si>
  <si>
    <t>Gelbe Felder ausfüllen, die Beispielwerte überschreiben. Einheiten mit Art „Wohnung“ oder „Gewerbe“ zählen zur Wohn-/Nutzfläche; Stellplätze als Anzahl × Preis je Stück erfassen. Die Bauzinsen sind eine Näherung (Grundstück über die volle Laufzeit, Baukosten mit durchschnittlicher Inanspruchnahme). Banken verlangen für Projektfinanzierungen meist einen Mindestgewinn und einen Vorverkaufsstand – Zielwerte rechts anpassen. Alle Beträge netto bzw. so, wie sie beim Bauträger als Kosten anfallen. Muster ohne Gewähr.</t>
  </si>
  <si>
    <r>
      <rPr>
        <b/>
        <color rgb="FF162A4D"/>
        <sz val="9"/>
      </rPr>
      <t>Vorlage von BauDock · Bausoftware für Bau &amp; Handwerk · baudock.com</t>
    </r>
    <r>
      <rPr>
        <color rgb="FF6B7280"/>
        <sz val="7.5"/>
      </rPr>
      <t xml:space="preserve">     Für Bauträger, Bauleiter, Architekten und Handwerksbetriebe</t>
    </r>
    <r>
      <rPr>
        <color rgb="FF9CA3AF"/>
        <sz val="6.5"/>
      </rPr>
      <t xml:space="preserve">     Muster ohne Gewähr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</si>
</sst>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.MM.YYYY"/>
    <numFmt numFmtId="165" formatCode="#,##0.00 &quot;€&quot;"/>
    <numFmt numFmtId="166" formatCode="0.0 %"/>
  </numFmts>
  <fonts count="15" x14ac:knownFonts="1">
    <font>
      <color theme="1"/>
      <family val="2"/>
      <scheme val="minor"/>
      <sz val="11"/>
      <name val="Calibri"/>
    </font>
    <font>
      <b/>
      <color rgb="FF162A4D"/>
      <sz val="16"/>
    </font>
    <font>
      <color rgb="FF6B7280"/>
      <sz val="9"/>
    </font>
    <font>
      <color rgb="FF374151"/>
      <sz val="9.5"/>
    </font>
    <font>
      <b/>
      <color rgb="FF162A4D"/>
      <sz val="11.5"/>
    </font>
    <font>
      <b/>
      <color rgb="FFFFFFFF"/>
      <sz val="9.5"/>
    </font>
    <font>
      <color rgb="FF1F2937"/>
    </font>
    <font>
      <b/>
      <color rgb="FF162A4D"/>
      <sz val="9.5"/>
    </font>
    <font>
      <b/>
    </font>
    <font>
      <color rgb="FF1F2937"/>
      <sz val="9.5"/>
    </font>
    <font>
      <color rgb="FF4B5563"/>
      <sz val="9"/>
    </font>
    <font>
      <i/>
      <color rgb="FF6B7280"/>
      <sz val="8.5"/>
    </font>
    <font>
      <b/>
      <color rgb="FF162A4D"/>
      <sz val="10"/>
    </font>
    <font>
      <b/>
      <color rgb="FF162A4D"/>
    </font>
    <font>
      <i/>
      <color rgb="FF6B5B3A"/>
      <sz val="8.5"/>
    </font>
  </fonts>
  <fills count="6">
    <fill>
      <patternFill patternType="none"/>
    </fill>
    <fill>
      <patternFill patternType="gray125"/>
    </fill>
    <fill>
      <patternFill patternType="solid">
        <fgColor rgb="FFFFFBEA"/>
      </patternFill>
    </fill>
    <fill>
      <patternFill patternType="solid">
        <fgColor rgb="FF162A4D"/>
      </patternFill>
    </fill>
    <fill>
      <patternFill patternType="solid">
        <fgColor rgb="FFF3F4F6"/>
      </patternFill>
    </fill>
    <fill>
      <patternFill patternType="solid">
        <fgColor rgb="FFFFFBF0"/>
      </patternFill>
    </fill>
  </fills>
  <borders count="7">
    <border>
      <left/>
      <right/>
      <top/>
      <bottom/>
      <diagonal/>
    </border>
    <border>
      <left/>
      <right/>
      <top/>
      <bottom style="medium">
        <color rgb="FFC9A24B"/>
      </bottom>
      <diagonal/>
    </border>
    <border>
      <left style="thin">
        <color rgb="FFC8CDD5"/>
      </left>
      <right style="thin">
        <color rgb="FFC8CDD5"/>
      </right>
      <top style="thin">
        <color rgb="FFC8CDD5"/>
      </top>
      <bottom style="thin">
        <color rgb="FFC8CDD5"/>
      </bottom>
      <diagonal/>
    </border>
    <border>
      <left/>
      <right/>
      <top/>
      <bottom style="thin">
        <color rgb="FFC9A24B"/>
      </bottom>
      <diagonal/>
    </border>
    <border>
      <left/>
      <right/>
      <top style="medium">
        <color rgb="FF162A4D"/>
      </top>
      <bottom/>
      <diagonal/>
    </border>
    <border>
      <left/>
      <right/>
      <top style="thin">
        <color rgb="FF162A4D"/>
      </top>
      <bottom style="double">
        <color rgb="FF162A4D"/>
      </bottom>
      <diagonal/>
    </border>
    <border>
      <left/>
      <right/>
      <top style="thin">
        <color rgb="FFC9A24B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0" fillId="0" borderId="1" xfId="0" applyBorder="1"/>
    <xf numFmtId="0" fontId="3" fillId="0" borderId="0" xfId="0" applyFont="1" applyAlignment="1">
      <alignment vertical="center" wrapText="1"/>
    </xf>
    <xf numFmtId="0" fontId="0" fillId="2" borderId="2" xfId="0" applyFill="1" applyBorder="1"/>
    <xf numFmtId="164" fontId="0" fillId="2" borderId="2" xfId="0" applyNumberFormat="1" applyFill="1" applyBorder="1"/>
    <xf numFmtId="0" fontId="4" fillId="0" borderId="3" xfId="0" applyFont="1" applyBorder="1"/>
    <xf numFmtId="0" fontId="5" fillId="3" borderId="2" xfId="0" applyFont="1" applyFill="1" applyBorder="1" applyAlignment="1">
      <alignment vertical="center" wrapText="1"/>
    </xf>
    <xf numFmtId="4" fontId="0" fillId="2" borderId="2" xfId="0" applyNumberFormat="1" applyFill="1" applyBorder="1" applyAlignment="1">
      <alignment horizontal="right"/>
    </xf>
    <xf numFmtId="165" fontId="0" fillId="2" borderId="2" xfId="0" applyNumberFormat="1" applyFill="1" applyBorder="1" applyAlignment="1">
      <alignment horizontal="right"/>
    </xf>
    <xf numFmtId="165" fontId="6" fillId="4" borderId="2" xfId="0" applyNumberFormat="1" applyFont="1" applyFill="1" applyBorder="1" applyAlignment="1">
      <alignment horizontal="right"/>
    </xf>
    <xf numFmtId="0" fontId="0" fillId="2" borderId="2" xfId="0" applyFill="1" applyBorder="1" applyAlignment="1">
      <alignment horizontal="center"/>
    </xf>
    <xf numFmtId="0" fontId="7" fillId="0" borderId="2" xfId="0" applyFont="1" applyBorder="1" applyAlignment="1">
      <alignment vertical="center" wrapText="1"/>
    </xf>
    <xf numFmtId="4" fontId="8" fillId="4" borderId="4" xfId="0" applyNumberFormat="1" applyFont="1" applyFill="1" applyBorder="1" applyAlignment="1">
      <alignment horizontal="right"/>
    </xf>
    <xf numFmtId="165" fontId="8" fillId="4" borderId="4" xfId="0" applyNumberFormat="1" applyFont="1" applyFill="1" applyBorder="1" applyAlignment="1">
      <alignment horizontal="right"/>
    </xf>
    <xf numFmtId="0" fontId="3" fillId="0" borderId="0" xfId="0" applyFont="1" applyAlignment="1">
      <alignment horizontal="right"/>
    </xf>
    <xf numFmtId="166" fontId="6" fillId="4" borderId="2" xfId="0" applyNumberFormat="1" applyFont="1" applyFill="1" applyBorder="1" applyAlignment="1">
      <alignment horizontal="right"/>
    </xf>
    <xf numFmtId="0" fontId="9" fillId="0" borderId="2" xfId="0" applyFont="1" applyBorder="1" applyAlignment="1">
      <alignment vertical="center" wrapText="1"/>
    </xf>
    <xf numFmtId="0" fontId="10" fillId="0" borderId="2" xfId="0" applyFont="1" applyBorder="1"/>
    <xf numFmtId="165" fontId="6" fillId="4" borderId="2" xfId="0" applyNumberFormat="1" applyFont="1" applyFill="1" applyBorder="1"/>
    <xf numFmtId="166" fontId="0" fillId="2" borderId="2" xfId="0" applyNumberFormat="1" applyFill="1" applyBorder="1" applyAlignment="1">
      <alignment horizontal="right"/>
    </xf>
    <xf numFmtId="0" fontId="11" fillId="0" borderId="2" xfId="0" applyFont="1" applyBorder="1" applyAlignment="1">
      <alignment vertical="center" wrapText="1"/>
    </xf>
    <xf numFmtId="4" fontId="6" fillId="4" borderId="2" xfId="0" applyNumberFormat="1" applyFont="1" applyFill="1" applyBorder="1"/>
    <xf numFmtId="0" fontId="11" fillId="0" borderId="0" xfId="0" applyFont="1" applyAlignment="1">
      <alignment vertical="center" wrapText="1"/>
    </xf>
    <xf numFmtId="1" fontId="0" fillId="2" borderId="2" xfId="0" applyNumberFormat="1" applyFill="1" applyBorder="1" applyAlignment="1">
      <alignment horizontal="right"/>
    </xf>
    <xf numFmtId="166" fontId="6" fillId="4" borderId="2" xfId="0" applyNumberFormat="1" applyFont="1" applyFill="1" applyBorder="1"/>
    <xf numFmtId="0" fontId="3" fillId="0" borderId="2" xfId="0" applyFont="1" applyBorder="1" applyAlignment="1">
      <alignment vertical="center" wrapText="1"/>
    </xf>
    <xf numFmtId="0" fontId="12" fillId="0" borderId="2" xfId="0" applyFont="1" applyBorder="1" applyAlignment="1">
      <alignment vertical="center" wrapText="1"/>
    </xf>
    <xf numFmtId="165" fontId="13" fillId="4" borderId="5" xfId="0" applyNumberFormat="1" applyFont="1" applyFill="1" applyBorder="1" applyAlignment="1">
      <alignment horizontal="right"/>
    </xf>
    <xf numFmtId="0" fontId="14" fillId="5" borderId="0" xfId="0" applyFont="1" applyFill="1" applyAlignment="1">
      <alignment vertical="top" wrapText="1"/>
    </xf>
    <xf numFmtId="0" fontId="0" fillId="0" borderId="6" xfId="0" applyBorder="1"/>
  </cellXfs>
  <cellStyles count="1">
    <cellStyle name="Normal" xfId="0" builtinId="0"/>
  </cellStyles>
  <dxfs count="9">
    <dxf>
      <fill>
        <patternFill patternType="solid">
          <bgColor rgb="FFDCFCE7"/>
        </patternFill>
      </fill>
    </dxf>
    <dxf>
      <fill>
        <patternFill patternType="solid">
          <bgColor rgb="FFFEF3C7"/>
        </patternFill>
      </fill>
    </dxf>
    <dxf>
      <font>
        <b/>
      </font>
      <fill>
        <patternFill patternType="solid">
          <bgColor rgb="FFDCFCE7"/>
        </patternFill>
      </fill>
    </dxf>
    <dxf>
      <font>
        <b/>
      </font>
      <fill>
        <patternFill patternType="solid">
          <bgColor rgb="FFFEF3C7"/>
        </patternFill>
      </fill>
    </dxf>
    <dxf>
      <font>
        <b/>
        <color rgb="FFB91C1C"/>
      </font>
      <fill>
        <patternFill patternType="solid">
          <bgColor rgb="FFFEE2E2"/>
        </patternFill>
      </fill>
    </dxf>
    <dxf>
      <font>
        <b/>
      </font>
      <fill>
        <patternFill patternType="solid">
          <bgColor rgb="FFDCFCE7"/>
        </patternFill>
      </fill>
    </dxf>
    <dxf>
      <font>
        <b/>
      </font>
      <fill>
        <patternFill patternType="solid">
          <bgColor rgb="FFFEF3C7"/>
        </patternFill>
      </fill>
    </dxf>
    <dxf>
      <font>
        <b/>
        <color rgb="FFB91C1C"/>
      </font>
      <fill>
        <patternFill patternType="solid">
          <bgColor rgb="FFFEE2E2"/>
        </patternFill>
      </fill>
    </dxf>
    <dxf>
      <font>
        <b/>
        <color rgb="FFB91C1C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absolute">
    <xdr:from>
      <xdr:col>6</xdr:col>
      <xdr:colOff>256000</xdr:colOff>
      <xdr:row>0</xdr:row>
      <xdr:rowOff>75000</xdr:rowOff>
    </xdr:from>
    <xdr:ext cx="914400" cy="2762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9"/>
  <sheetViews>
    <sheetView workbookViewId="0" showGridLines="0">
      <pane ySplit="4" topLeftCell="A5" activePane="bottomLeft" state="frozen"/>
      <selection pane="bottomLeft"/>
    </sheetView>
  </sheetViews>
  <sheetFormatPr defaultRowHeight="18" outlineLevelRow="0" outlineLevelCol="0" x14ac:dyDescent="55" customHeight="1"/>
  <cols>
    <col min="1" max="1" width="46" customWidth="1"/>
    <col min="2" max="2" width="14" customWidth="1"/>
    <col min="3" max="3" width="11" customWidth="1"/>
    <col min="4" max="4" width="13" customWidth="1"/>
    <col min="5" max="5" width="16" customWidth="1"/>
    <col min="6" max="6" width="13" customWidth="1"/>
    <col min="7" max="7" width="12" customWidth="1"/>
    <col min="8" max="8" width="30" customWidth="1"/>
  </cols>
  <sheetData>
    <row r="1" ht="3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x14ac:dyDescent="0.25">
      <c r="A3" s="3"/>
      <c r="B3" s="3"/>
      <c r="C3" s="3"/>
      <c r="D3" s="3"/>
      <c r="E3" s="3"/>
      <c r="F3" s="3"/>
      <c r="G3" s="3"/>
      <c r="H3" s="3"/>
    </row>
    <row r="5" spans="1:8" x14ac:dyDescent="0.25">
      <c r="A5" s="4" t="s">
        <v>2</v>
      </c>
      <c r="B5" s="5" t="s">
        <v>3</v>
      </c>
      <c r="C5" s="5"/>
      <c r="D5" s="5"/>
      <c r="E5" s="5"/>
      <c r="F5" s="4" t="s">
        <v>4</v>
      </c>
      <c r="G5" s="6">
        <v>46319</v>
      </c>
      <c r="H5" s="6"/>
    </row>
    <row r="6" spans="1:8" x14ac:dyDescent="0.25">
      <c r="A6" s="4" t="s">
        <v>5</v>
      </c>
      <c r="B6" s="5"/>
      <c r="C6" s="5"/>
      <c r="D6" s="5"/>
      <c r="E6" s="5"/>
      <c r="F6" s="4" t="s">
        <v>6</v>
      </c>
      <c r="G6" s="5"/>
      <c r="H6" s="5"/>
    </row>
    <row r="8" spans="1:8" x14ac:dyDescent="0.25">
      <c r="A8" s="7" t="s">
        <v>7</v>
      </c>
      <c r="B8" s="7"/>
      <c r="C8" s="7"/>
      <c r="D8" s="7"/>
      <c r="E8" s="7"/>
      <c r="F8" s="7"/>
      <c r="G8" s="7"/>
      <c r="H8" s="7"/>
    </row>
    <row r="9" ht="32" customHeight="1" spans="1:8" x14ac:dyDescent="0.25">
      <c r="A9" s="8" t="s">
        <v>8</v>
      </c>
      <c r="B9" s="8" t="s">
        <v>9</v>
      </c>
      <c r="C9" s="8" t="s">
        <v>10</v>
      </c>
      <c r="D9" s="8" t="s">
        <v>11</v>
      </c>
      <c r="E9" s="8" t="s">
        <v>12</v>
      </c>
      <c r="F9" s="8" t="s">
        <v>13</v>
      </c>
      <c r="G9" s="8" t="s">
        <v>14</v>
      </c>
      <c r="H9" s="8" t="s">
        <v>15</v>
      </c>
    </row>
    <row r="10" spans="1:8" x14ac:dyDescent="0.25">
      <c r="A10" s="5" t="s">
        <v>16</v>
      </c>
      <c r="B10" s="5" t="s">
        <v>17</v>
      </c>
      <c r="C10" s="5" t="s">
        <v>18</v>
      </c>
      <c r="D10" s="9">
        <v>78.4</v>
      </c>
      <c r="E10" s="10">
        <v>6550</v>
      </c>
      <c r="F10" s="11">
        <f>IF(OR(D10="",E10=""),"",ROUND(D10*E10,2))</f>
      </c>
      <c r="G10" s="12" t="s">
        <v>19</v>
      </c>
      <c r="H10" s="5" t="s">
        <v>20</v>
      </c>
    </row>
    <row r="11" spans="1:8" x14ac:dyDescent="0.25">
      <c r="A11" s="5" t="s">
        <v>21</v>
      </c>
      <c r="B11" s="5" t="s">
        <v>17</v>
      </c>
      <c r="C11" s="5" t="s">
        <v>18</v>
      </c>
      <c r="D11" s="9">
        <v>92.1</v>
      </c>
      <c r="E11" s="10">
        <v>6500</v>
      </c>
      <c r="F11" s="11">
        <f>IF(OR(D11="",E11=""),"",ROUND(D11*E11,2))</f>
      </c>
      <c r="G11" s="12" t="s">
        <v>19</v>
      </c>
      <c r="H11" s="5"/>
    </row>
    <row r="12" spans="1:8" x14ac:dyDescent="0.25">
      <c r="A12" s="5" t="s">
        <v>22</v>
      </c>
      <c r="B12" s="5" t="s">
        <v>17</v>
      </c>
      <c r="C12" s="5" t="s">
        <v>18</v>
      </c>
      <c r="D12" s="9">
        <v>64.8</v>
      </c>
      <c r="E12" s="10">
        <v>6600</v>
      </c>
      <c r="F12" s="11">
        <f>IF(OR(D12="",E12=""),"",ROUND(D12*E12,2))</f>
      </c>
      <c r="G12" s="12" t="s">
        <v>23</v>
      </c>
      <c r="H12" s="5"/>
    </row>
    <row r="13" spans="1:8" x14ac:dyDescent="0.25">
      <c r="A13" s="5" t="s">
        <v>24</v>
      </c>
      <c r="B13" s="5" t="s">
        <v>17</v>
      </c>
      <c r="C13" s="5" t="s">
        <v>25</v>
      </c>
      <c r="D13" s="9">
        <v>78.4</v>
      </c>
      <c r="E13" s="10">
        <v>6700</v>
      </c>
      <c r="F13" s="11">
        <f>IF(OR(D13="",E13=""),"",ROUND(D13*E13,2))</f>
      </c>
      <c r="G13" s="12" t="s">
        <v>19</v>
      </c>
      <c r="H13" s="5"/>
    </row>
    <row r="14" spans="1:8" x14ac:dyDescent="0.25">
      <c r="A14" s="5" t="s">
        <v>26</v>
      </c>
      <c r="B14" s="5" t="s">
        <v>17</v>
      </c>
      <c r="C14" s="5" t="s">
        <v>25</v>
      </c>
      <c r="D14" s="9">
        <v>92.1</v>
      </c>
      <c r="E14" s="10">
        <v>6650</v>
      </c>
      <c r="F14" s="11">
        <f>IF(OR(D14="",E14=""),"",ROUND(D14*E14,2))</f>
      </c>
      <c r="G14" s="12" t="s">
        <v>27</v>
      </c>
      <c r="H14" s="5"/>
    </row>
    <row r="15" spans="1:8" x14ac:dyDescent="0.25">
      <c r="A15" s="5" t="s">
        <v>28</v>
      </c>
      <c r="B15" s="5" t="s">
        <v>17</v>
      </c>
      <c r="C15" s="5" t="s">
        <v>25</v>
      </c>
      <c r="D15" s="9">
        <v>64.8</v>
      </c>
      <c r="E15" s="10">
        <v>6750</v>
      </c>
      <c r="F15" s="11">
        <f>IF(OR(D15="",E15=""),"",ROUND(D15*E15,2))</f>
      </c>
      <c r="G15" s="12" t="s">
        <v>19</v>
      </c>
      <c r="H15" s="5"/>
    </row>
    <row r="16" spans="1:8" x14ac:dyDescent="0.25">
      <c r="A16" s="5" t="s">
        <v>29</v>
      </c>
      <c r="B16" s="5" t="s">
        <v>17</v>
      </c>
      <c r="C16" s="5" t="s">
        <v>30</v>
      </c>
      <c r="D16" s="9">
        <v>78.4</v>
      </c>
      <c r="E16" s="10">
        <v>6800</v>
      </c>
      <c r="F16" s="11">
        <f>IF(OR(D16="",E16=""),"",ROUND(D16*E16,2))</f>
      </c>
      <c r="G16" s="12" t="s">
        <v>27</v>
      </c>
      <c r="H16" s="5"/>
    </row>
    <row r="17" spans="1:8" x14ac:dyDescent="0.25">
      <c r="A17" s="5" t="s">
        <v>31</v>
      </c>
      <c r="B17" s="5" t="s">
        <v>17</v>
      </c>
      <c r="C17" s="5" t="s">
        <v>30</v>
      </c>
      <c r="D17" s="9">
        <v>92.1</v>
      </c>
      <c r="E17" s="10">
        <v>6750</v>
      </c>
      <c r="F17" s="11">
        <f>IF(OR(D17="",E17=""),"",ROUND(D17*E17,2))</f>
      </c>
      <c r="G17" s="12" t="s">
        <v>23</v>
      </c>
      <c r="H17" s="5"/>
    </row>
    <row r="18" spans="1:8" x14ac:dyDescent="0.25">
      <c r="A18" s="5" t="s">
        <v>32</v>
      </c>
      <c r="B18" s="5" t="s">
        <v>17</v>
      </c>
      <c r="C18" s="5" t="s">
        <v>30</v>
      </c>
      <c r="D18" s="9">
        <v>64.8</v>
      </c>
      <c r="E18" s="10">
        <v>6850</v>
      </c>
      <c r="F18" s="11">
        <f>IF(OR(D18="",E18=""),"",ROUND(D18*E18,2))</f>
      </c>
      <c r="G18" s="12" t="s">
        <v>27</v>
      </c>
      <c r="H18" s="5"/>
    </row>
    <row r="19" spans="1:8" x14ac:dyDescent="0.25">
      <c r="A19" s="5" t="s">
        <v>33</v>
      </c>
      <c r="B19" s="5" t="s">
        <v>17</v>
      </c>
      <c r="C19" s="5" t="s">
        <v>34</v>
      </c>
      <c r="D19" s="9">
        <v>118.6</v>
      </c>
      <c r="E19" s="10">
        <v>7550</v>
      </c>
      <c r="F19" s="11">
        <f>IF(OR(D19="",E19=""),"",ROUND(D19*E19,2))</f>
      </c>
      <c r="G19" s="12" t="s">
        <v>19</v>
      </c>
      <c r="H19" s="5"/>
    </row>
    <row r="20" spans="1:8" x14ac:dyDescent="0.25">
      <c r="A20" s="5" t="s">
        <v>35</v>
      </c>
      <c r="B20" s="5" t="s">
        <v>17</v>
      </c>
      <c r="C20" s="5" t="s">
        <v>34</v>
      </c>
      <c r="D20" s="9">
        <v>104.2</v>
      </c>
      <c r="E20" s="10">
        <v>7300</v>
      </c>
      <c r="F20" s="11">
        <f>IF(OR(D20="",E20=""),"",ROUND(D20*E20,2))</f>
      </c>
      <c r="G20" s="12" t="s">
        <v>27</v>
      </c>
      <c r="H20" s="5"/>
    </row>
    <row r="21" spans="1:8" x14ac:dyDescent="0.25">
      <c r="A21" s="5" t="s">
        <v>36</v>
      </c>
      <c r="B21" s="5" t="s">
        <v>17</v>
      </c>
      <c r="C21" s="5" t="s">
        <v>34</v>
      </c>
      <c r="D21" s="9">
        <v>96.5</v>
      </c>
      <c r="E21" s="10">
        <v>7150</v>
      </c>
      <c r="F21" s="11">
        <f>IF(OR(D21="",E21=""),"",ROUND(D21*E21,2))</f>
      </c>
      <c r="G21" s="12" t="s">
        <v>27</v>
      </c>
      <c r="H21" s="5"/>
    </row>
    <row r="22" spans="1:8" x14ac:dyDescent="0.25">
      <c r="A22" s="5" t="s">
        <v>37</v>
      </c>
      <c r="B22" s="5" t="s">
        <v>38</v>
      </c>
      <c r="C22" s="5" t="s">
        <v>39</v>
      </c>
      <c r="D22" s="9">
        <v>12</v>
      </c>
      <c r="E22" s="10">
        <v>32000</v>
      </c>
      <c r="F22" s="11">
        <f>IF(OR(D22="",E22=""),"",ROUND(D22*E22,2))</f>
      </c>
      <c r="G22" s="12" t="s">
        <v>27</v>
      </c>
      <c r="H22" s="5" t="s">
        <v>40</v>
      </c>
    </row>
    <row r="23" spans="1:8" x14ac:dyDescent="0.25">
      <c r="A23" s="5"/>
      <c r="B23" s="5"/>
      <c r="C23" s="5"/>
      <c r="D23" s="9"/>
      <c r="E23" s="10"/>
      <c r="F23" s="11">
        <f>IF(OR(D23="",E23=""),"",ROUND(D23*E23,2))</f>
      </c>
      <c r="G23" s="12"/>
      <c r="H23" s="5"/>
    </row>
    <row r="24" spans="1:8" x14ac:dyDescent="0.25">
      <c r="A24" s="5"/>
      <c r="B24" s="5"/>
      <c r="C24" s="5"/>
      <c r="D24" s="9"/>
      <c r="E24" s="10"/>
      <c r="F24" s="11">
        <f>IF(OR(D24="",E24=""),"",ROUND(D24*E24,2))</f>
      </c>
      <c r="G24" s="12"/>
      <c r="H24" s="5"/>
    </row>
    <row r="25" spans="1:8" x14ac:dyDescent="0.25">
      <c r="A25" s="5"/>
      <c r="B25" s="5"/>
      <c r="C25" s="5"/>
      <c r="D25" s="9"/>
      <c r="E25" s="10"/>
      <c r="F25" s="11">
        <f>IF(OR(D25="",E25=""),"",ROUND(D25*E25,2))</f>
      </c>
      <c r="G25" s="12"/>
      <c r="H25" s="5"/>
    </row>
    <row r="26" spans="1:8" x14ac:dyDescent="0.25">
      <c r="A26" s="5"/>
      <c r="B26" s="5"/>
      <c r="C26" s="5"/>
      <c r="D26" s="9"/>
      <c r="E26" s="10"/>
      <c r="F26" s="11">
        <f>IF(OR(D26="",E26=""),"",ROUND(D26*E26,2))</f>
      </c>
      <c r="G26" s="12"/>
      <c r="H26" s="5"/>
    </row>
    <row r="27" spans="1:8" x14ac:dyDescent="0.25">
      <c r="A27" s="5"/>
      <c r="B27" s="5"/>
      <c r="C27" s="5"/>
      <c r="D27" s="9"/>
      <c r="E27" s="10"/>
      <c r="F27" s="11">
        <f>IF(OR(D27="",E27=""),"",ROUND(D27*E27,2))</f>
      </c>
      <c r="G27" s="12"/>
      <c r="H27" s="5"/>
    </row>
    <row r="28" spans="1:8" x14ac:dyDescent="0.25">
      <c r="A28" s="5"/>
      <c r="B28" s="5"/>
      <c r="C28" s="5"/>
      <c r="D28" s="9"/>
      <c r="E28" s="10"/>
      <c r="F28" s="11">
        <f>IF(OR(D28="",E28=""),"",ROUND(D28*E28,2))</f>
      </c>
      <c r="G28" s="12"/>
      <c r="H28" s="5"/>
    </row>
    <row r="29" spans="1:8" x14ac:dyDescent="0.25">
      <c r="A29" s="5"/>
      <c r="B29" s="5"/>
      <c r="C29" s="5"/>
      <c r="D29" s="9"/>
      <c r="E29" s="10"/>
      <c r="F29" s="11">
        <f>IF(OR(D29="",E29=""),"",ROUND(D29*E29,2))</f>
      </c>
      <c r="G29" s="12"/>
      <c r="H29" s="5"/>
    </row>
    <row r="30" spans="1:8" x14ac:dyDescent="0.25">
      <c r="A30" s="5"/>
      <c r="B30" s="5"/>
      <c r="C30" s="5"/>
      <c r="D30" s="9"/>
      <c r="E30" s="10"/>
      <c r="F30" s="11">
        <f>IF(OR(D30="",E30=""),"",ROUND(D30*E30,2))</f>
      </c>
      <c r="G30" s="12"/>
      <c r="H30" s="5"/>
    </row>
    <row r="31" spans="1:8" x14ac:dyDescent="0.25">
      <c r="A31" s="5"/>
      <c r="B31" s="5"/>
      <c r="C31" s="5"/>
      <c r="D31" s="9"/>
      <c r="E31" s="10"/>
      <c r="F31" s="11">
        <f>IF(OR(D31="",E31=""),"",ROUND(D31*E31,2))</f>
      </c>
      <c r="G31" s="12"/>
      <c r="H31" s="5"/>
    </row>
    <row r="32" spans="1:8" x14ac:dyDescent="0.25">
      <c r="A32" s="5"/>
      <c r="B32" s="5"/>
      <c r="C32" s="5"/>
      <c r="D32" s="9"/>
      <c r="E32" s="10"/>
      <c r="F32" s="11">
        <f>IF(OR(D32="",E32=""),"",ROUND(D32*E32,2))</f>
      </c>
      <c r="G32" s="12"/>
      <c r="H32" s="5"/>
    </row>
    <row r="33" spans="1:8" x14ac:dyDescent="0.25">
      <c r="A33" s="5"/>
      <c r="B33" s="5"/>
      <c r="C33" s="5"/>
      <c r="D33" s="9"/>
      <c r="E33" s="10"/>
      <c r="F33" s="11">
        <f>IF(OR(D33="",E33=""),"",ROUND(D33*E33,2))</f>
      </c>
      <c r="G33" s="12"/>
      <c r="H33" s="5"/>
    </row>
    <row r="34" spans="1:6" x14ac:dyDescent="0.25">
      <c r="A34" s="13" t="s">
        <v>41</v>
      </c>
      <c r="D34" s="14">
        <f>SUMIF($B$10:$B$33,"Wohnung",$D$10:$D$33)+SUMIF($B$10:$B$33,"Gewerbe",$D$10:$D$33)</f>
      </c>
      <c r="F34" s="15">
        <f>SUM(F10:F33)</f>
      </c>
    </row>
    <row r="35" spans="1:6" x14ac:dyDescent="0.25">
      <c r="A35" s="16" t="s">
        <v>42</v>
      </c>
      <c r="B35" s="16"/>
      <c r="C35" s="16"/>
      <c r="D35" s="16"/>
      <c r="E35" s="16"/>
      <c r="F35" s="17">
        <f>IF(F34=0,"",SUMIF($G$10:$G$33,"verkauft",$F$10:$F$33)/F34)</f>
      </c>
    </row>
    <row r="36" spans="1:6" x14ac:dyDescent="0.25">
      <c r="A36" s="16" t="s">
        <v>43</v>
      </c>
      <c r="B36" s="16"/>
      <c r="C36" s="16"/>
      <c r="D36" s="16"/>
      <c r="E36" s="16"/>
      <c r="F36" s="11">
        <f>IF(D34=0,"",(SUMIF($B$10:$B$33,"Wohnung",$F$10:$F$33)+SUMIF($B$10:$B$33,"Gewerbe",$F$10:$F$33))/D34)</f>
      </c>
    </row>
    <row r="38" spans="1:8" x14ac:dyDescent="0.25">
      <c r="A38" s="7" t="s">
        <v>44</v>
      </c>
      <c r="B38" s="7"/>
      <c r="C38" s="7"/>
      <c r="D38" s="7"/>
      <c r="E38" s="7"/>
      <c r="F38" s="7"/>
      <c r="G38" s="7"/>
      <c r="H38" s="7"/>
    </row>
    <row r="39" ht="30" customHeight="1" spans="1:8" x14ac:dyDescent="0.25">
      <c r="A39" s="8" t="s">
        <v>45</v>
      </c>
      <c r="B39" s="8" t="s">
        <v>46</v>
      </c>
      <c r="C39" s="8" t="s">
        <v>8</v>
      </c>
      <c r="D39" s="8" t="s">
        <v>47</v>
      </c>
      <c r="E39" s="8" t="s">
        <v>48</v>
      </c>
      <c r="F39" s="8" t="s">
        <v>49</v>
      </c>
      <c r="G39" s="8" t="s">
        <v>50</v>
      </c>
      <c r="H39" s="8" t="s">
        <v>51</v>
      </c>
    </row>
    <row r="40" spans="1:7" x14ac:dyDescent="0.25">
      <c r="A40" s="18" t="s">
        <v>52</v>
      </c>
      <c r="B40" s="9">
        <v>1</v>
      </c>
      <c r="C40" s="19" t="s">
        <v>53</v>
      </c>
      <c r="D40" s="10">
        <v>1100000</v>
      </c>
      <c r="E40" s="11">
        <f>ROUND(N(B40)*N(D40),2)</f>
      </c>
      <c r="F40" s="11">
        <f>IF($D$34=0,"",E40/$D$34)</f>
      </c>
      <c r="G40" s="17">
        <f>IF($E$81=0,"",E40/$E$81)</f>
      </c>
    </row>
    <row r="41" spans="1:8" x14ac:dyDescent="0.25">
      <c r="A41" s="18" t="s">
        <v>54</v>
      </c>
      <c r="B41" s="20">
        <f>E40</f>
      </c>
      <c r="C41" s="19" t="s">
        <v>55</v>
      </c>
      <c r="D41" s="21">
        <v>0.05</v>
      </c>
      <c r="E41" s="11">
        <f>ROUND(N(B41)*N(D41),2)</f>
      </c>
      <c r="F41" s="11">
        <f>IF($D$34=0,"",E41/$D$34)</f>
      </c>
      <c r="G41" s="17">
        <f>IF($E$81=0,"",E41/$E$81)</f>
      </c>
      <c r="H41" s="22" t="s">
        <v>56</v>
      </c>
    </row>
    <row r="42" spans="1:8" x14ac:dyDescent="0.25">
      <c r="A42" s="18" t="s">
        <v>57</v>
      </c>
      <c r="B42" s="20">
        <f>E40</f>
      </c>
      <c r="C42" s="19" t="s">
        <v>55</v>
      </c>
      <c r="D42" s="21">
        <v>0.015</v>
      </c>
      <c r="E42" s="11">
        <f>ROUND(N(B42)*N(D42),2)</f>
      </c>
      <c r="F42" s="11">
        <f>IF($D$34=0,"",E42/$D$34)</f>
      </c>
      <c r="G42" s="17">
        <f>IF($E$81=0,"",E42/$E$81)</f>
      </c>
      <c r="H42" s="22" t="s">
        <v>58</v>
      </c>
    </row>
    <row r="43" spans="1:8" x14ac:dyDescent="0.25">
      <c r="A43" s="18" t="s">
        <v>59</v>
      </c>
      <c r="B43" s="20">
        <f>E40</f>
      </c>
      <c r="C43" s="19" t="s">
        <v>55</v>
      </c>
      <c r="D43" s="21">
        <v>0.0357</v>
      </c>
      <c r="E43" s="11">
        <f>ROUND(N(B43)*N(D43),2)</f>
      </c>
      <c r="F43" s="11">
        <f>IF($D$34=0,"",E43/$D$34)</f>
      </c>
      <c r="G43" s="17">
        <f>IF($E$81=0,"",E43/$E$81)</f>
      </c>
      <c r="H43" s="22" t="s">
        <v>60</v>
      </c>
    </row>
    <row r="44" spans="1:7" x14ac:dyDescent="0.25">
      <c r="A44" s="18" t="s">
        <v>61</v>
      </c>
      <c r="B44" s="9">
        <v>1</v>
      </c>
      <c r="C44" s="19" t="s">
        <v>53</v>
      </c>
      <c r="D44" s="10">
        <v>45000</v>
      </c>
      <c r="E44" s="11">
        <f>ROUND(N(B44)*N(D44),2)</f>
      </c>
      <c r="F44" s="11">
        <f>IF($D$34=0,"",E44/$D$34)</f>
      </c>
      <c r="G44" s="17">
        <f>IF($E$81=0,"",E44/$E$81)</f>
      </c>
    </row>
    <row r="45" spans="1:7" x14ac:dyDescent="0.25">
      <c r="A45" s="18" t="s">
        <v>62</v>
      </c>
      <c r="B45" s="9">
        <v>1</v>
      </c>
      <c r="C45" s="19" t="s">
        <v>53</v>
      </c>
      <c r="D45" s="10">
        <v>18000</v>
      </c>
      <c r="E45" s="11">
        <f>ROUND(N(B45)*N(D45),2)</f>
      </c>
      <c r="F45" s="11">
        <f>IF($D$34=0,"",E45/$D$34)</f>
      </c>
      <c r="G45" s="17">
        <f>IF($E$81=0,"",E45/$E$81)</f>
      </c>
    </row>
    <row r="46" spans="1:7" x14ac:dyDescent="0.25">
      <c r="A46" s="13" t="s">
        <v>63</v>
      </c>
      <c r="E46" s="15">
        <f>SUM(E40:E45)</f>
      </c>
      <c r="F46" s="11">
        <f>IF($D$34=0,"",E46/$D$34)</f>
      </c>
      <c r="G46" s="17">
        <f>IF($E$81=0,"",E46/$E$81)</f>
      </c>
    </row>
    <row r="48" spans="1:8" x14ac:dyDescent="0.25">
      <c r="A48" s="7" t="s">
        <v>64</v>
      </c>
      <c r="B48" s="7"/>
      <c r="C48" s="7"/>
      <c r="D48" s="7"/>
      <c r="E48" s="7"/>
      <c r="F48" s="7"/>
      <c r="G48" s="7"/>
      <c r="H48" s="7"/>
    </row>
    <row r="49" ht="30" customHeight="1" spans="1:8" x14ac:dyDescent="0.25">
      <c r="A49" s="8" t="s">
        <v>45</v>
      </c>
      <c r="B49" s="8" t="s">
        <v>46</v>
      </c>
      <c r="C49" s="8" t="s">
        <v>8</v>
      </c>
      <c r="D49" s="8" t="s">
        <v>47</v>
      </c>
      <c r="E49" s="8" t="s">
        <v>48</v>
      </c>
      <c r="F49" s="8" t="s">
        <v>49</v>
      </c>
      <c r="G49" s="8" t="s">
        <v>50</v>
      </c>
      <c r="H49" s="8" t="s">
        <v>51</v>
      </c>
    </row>
    <row r="50" spans="1:8" x14ac:dyDescent="0.25">
      <c r="A50" s="18" t="s">
        <v>65</v>
      </c>
      <c r="B50" s="9">
        <v>1</v>
      </c>
      <c r="C50" s="19" t="s">
        <v>53</v>
      </c>
      <c r="D50" s="10">
        <v>85000</v>
      </c>
      <c r="E50" s="11">
        <f>ROUND(N(B50)*N(D50),2)</f>
      </c>
      <c r="F50" s="11">
        <f>IF($D$34=0,"",E50/$D$34)</f>
      </c>
      <c r="G50" s="17">
        <f>IF($E$81=0,"",E50/$E$81)</f>
      </c>
      <c r="H50" s="22" t="s">
        <v>66</v>
      </c>
    </row>
    <row r="51" spans="1:8" x14ac:dyDescent="0.25">
      <c r="A51" s="18" t="s">
        <v>67</v>
      </c>
      <c r="B51" s="9">
        <v>1450</v>
      </c>
      <c r="C51" s="19" t="s">
        <v>68</v>
      </c>
      <c r="D51" s="10">
        <v>1700</v>
      </c>
      <c r="E51" s="11">
        <f>ROUND(N(B51)*N(D51),2)</f>
      </c>
      <c r="F51" s="11">
        <f>IF($D$34=0,"",E51/$D$34)</f>
      </c>
      <c r="G51" s="17">
        <f>IF($E$81=0,"",E51/$E$81)</f>
      </c>
      <c r="H51" s="22" t="s">
        <v>69</v>
      </c>
    </row>
    <row r="52" spans="1:8" x14ac:dyDescent="0.25">
      <c r="A52" s="18" t="s">
        <v>70</v>
      </c>
      <c r="B52" s="23">
        <f>B51</f>
      </c>
      <c r="C52" s="19" t="s">
        <v>68</v>
      </c>
      <c r="D52" s="10">
        <v>520</v>
      </c>
      <c r="E52" s="11">
        <f>ROUND(N(B52)*N(D52),2)</f>
      </c>
      <c r="F52" s="11">
        <f>IF($D$34=0,"",E52/$D$34)</f>
      </c>
      <c r="G52" s="17">
        <f>IF($E$81=0,"",E52/$E$81)</f>
      </c>
      <c r="H52" s="22" t="s">
        <v>71</v>
      </c>
    </row>
    <row r="53" spans="1:7" x14ac:dyDescent="0.25">
      <c r="A53" s="18" t="s">
        <v>72</v>
      </c>
      <c r="B53" s="9">
        <v>1</v>
      </c>
      <c r="C53" s="19" t="s">
        <v>53</v>
      </c>
      <c r="D53" s="10">
        <v>120000</v>
      </c>
      <c r="E53" s="11">
        <f>ROUND(N(B53)*N(D53),2)</f>
      </c>
      <c r="F53" s="11">
        <f>IF($D$34=0,"",E53/$D$34)</f>
      </c>
      <c r="G53" s="17">
        <f>IF($E$81=0,"",E53/$E$81)</f>
      </c>
    </row>
    <row r="54" spans="1:8" x14ac:dyDescent="0.25">
      <c r="A54" s="18" t="s">
        <v>73</v>
      </c>
      <c r="B54" s="9">
        <v>1</v>
      </c>
      <c r="C54" s="19" t="s">
        <v>53</v>
      </c>
      <c r="D54" s="10">
        <v>10000</v>
      </c>
      <c r="E54" s="11">
        <f>ROUND(N(B54)*N(D54),2)</f>
      </c>
      <c r="F54" s="11">
        <f>IF($D$34=0,"",E54/$D$34)</f>
      </c>
      <c r="G54" s="17">
        <f>IF($E$81=0,"",E54/$E$81)</f>
      </c>
      <c r="H54" s="22" t="s">
        <v>74</v>
      </c>
    </row>
    <row r="55" spans="1:8" x14ac:dyDescent="0.25">
      <c r="A55" s="18" t="s">
        <v>75</v>
      </c>
      <c r="B55" s="20">
        <f>E51+E52</f>
      </c>
      <c r="C55" s="19" t="s">
        <v>76</v>
      </c>
      <c r="D55" s="21">
        <v>0.15</v>
      </c>
      <c r="E55" s="11">
        <f>ROUND(N(B55)*N(D55),2)</f>
      </c>
      <c r="F55" s="11">
        <f>IF($D$34=0,"",E55/$D$34)</f>
      </c>
      <c r="G55" s="17">
        <f>IF($E$81=0,"",E55/$E$81)</f>
      </c>
      <c r="H55" s="22" t="s">
        <v>77</v>
      </c>
    </row>
    <row r="56" spans="1:8" x14ac:dyDescent="0.25">
      <c r="A56" s="18" t="s">
        <v>78</v>
      </c>
      <c r="B56" s="20">
        <f>E51+E52</f>
      </c>
      <c r="C56" s="19" t="s">
        <v>76</v>
      </c>
      <c r="D56" s="21">
        <v>0.05</v>
      </c>
      <c r="E56" s="11">
        <f>ROUND(N(B56)*N(D56),2)</f>
      </c>
      <c r="F56" s="11">
        <f>IF($D$34=0,"",E56/$D$34)</f>
      </c>
      <c r="G56" s="17">
        <f>IF($E$81=0,"",E56/$E$81)</f>
      </c>
      <c r="H56" s="22" t="s">
        <v>79</v>
      </c>
    </row>
    <row r="57" spans="1:7" x14ac:dyDescent="0.25">
      <c r="A57" s="13" t="s">
        <v>80</v>
      </c>
      <c r="E57" s="15">
        <f>SUM(E50:E56)</f>
      </c>
      <c r="F57" s="11">
        <f>IF($D$34=0,"",E57/$D$34)</f>
      </c>
      <c r="G57" s="17">
        <f>IF($E$81=0,"",E57/$E$81)</f>
      </c>
    </row>
    <row r="59" spans="1:8" x14ac:dyDescent="0.25">
      <c r="A59" s="7" t="s">
        <v>81</v>
      </c>
      <c r="B59" s="7"/>
      <c r="C59" s="7"/>
      <c r="D59" s="7"/>
      <c r="E59" s="7"/>
      <c r="F59" s="7"/>
      <c r="G59" s="7"/>
      <c r="H59" s="7"/>
    </row>
    <row r="60" spans="1:8" x14ac:dyDescent="0.25">
      <c r="A60" s="18" t="s">
        <v>82</v>
      </c>
      <c r="B60" s="21">
        <v>0.7</v>
      </c>
      <c r="C60" s="24" t="s">
        <v>83</v>
      </c>
      <c r="D60" s="24"/>
      <c r="E60" s="24"/>
      <c r="F60" s="24"/>
      <c r="G60" s="24"/>
      <c r="H60" s="24"/>
    </row>
    <row r="61" spans="1:8" x14ac:dyDescent="0.25">
      <c r="A61" s="18" t="s">
        <v>84</v>
      </c>
      <c r="B61" s="21">
        <v>0.055</v>
      </c>
      <c r="C61" s="24" t="s">
        <v>85</v>
      </c>
      <c r="D61" s="24"/>
      <c r="E61" s="24"/>
      <c r="F61" s="24"/>
      <c r="G61" s="24"/>
      <c r="H61" s="24"/>
    </row>
    <row r="62" spans="1:8" x14ac:dyDescent="0.25">
      <c r="A62" s="18" t="s">
        <v>86</v>
      </c>
      <c r="B62" s="25">
        <v>24</v>
      </c>
      <c r="C62" s="24" t="s">
        <v>87</v>
      </c>
      <c r="D62" s="24"/>
      <c r="E62" s="24"/>
      <c r="F62" s="24"/>
      <c r="G62" s="24"/>
      <c r="H62" s="24"/>
    </row>
    <row r="63" spans="1:8" x14ac:dyDescent="0.25">
      <c r="A63" s="18" t="s">
        <v>88</v>
      </c>
      <c r="B63" s="21">
        <v>0.5</v>
      </c>
      <c r="C63" s="24" t="s">
        <v>89</v>
      </c>
      <c r="D63" s="24"/>
      <c r="E63" s="24"/>
      <c r="F63" s="24"/>
      <c r="G63" s="24"/>
      <c r="H63" s="24"/>
    </row>
    <row r="64" ht="30" customHeight="1" spans="1:8" x14ac:dyDescent="0.25">
      <c r="A64" s="8" t="s">
        <v>45</v>
      </c>
      <c r="B64" s="8" t="s">
        <v>46</v>
      </c>
      <c r="C64" s="8" t="s">
        <v>8</v>
      </c>
      <c r="D64" s="8" t="s">
        <v>47</v>
      </c>
      <c r="E64" s="8" t="s">
        <v>48</v>
      </c>
      <c r="F64" s="8" t="s">
        <v>49</v>
      </c>
      <c r="G64" s="8" t="s">
        <v>50</v>
      </c>
      <c r="H64" s="8" t="s">
        <v>51</v>
      </c>
    </row>
    <row r="65" spans="1:8" x14ac:dyDescent="0.25">
      <c r="A65" s="18" t="s">
        <v>90</v>
      </c>
      <c r="B65" s="20">
        <f>E46*$B$60</f>
      </c>
      <c r="C65" s="19" t="s">
        <v>91</v>
      </c>
      <c r="D65" s="26">
        <f>$B$61*$B$62/12</f>
      </c>
      <c r="E65" s="11">
        <f>ROUND(N(B65)*N(D65),2)</f>
      </c>
      <c r="F65" s="11">
        <f>IF($D$34=0,"",E65/$D$34)</f>
      </c>
      <c r="G65" s="17">
        <f>IF($E$81=0,"",E65/$E$81)</f>
      </c>
      <c r="H65" s="22" t="s">
        <v>92</v>
      </c>
    </row>
    <row r="66" spans="1:8" x14ac:dyDescent="0.25">
      <c r="A66" s="18" t="s">
        <v>93</v>
      </c>
      <c r="B66" s="20">
        <f>E57*$B$60*$B$63</f>
      </c>
      <c r="C66" s="19" t="s">
        <v>94</v>
      </c>
      <c r="D66" s="26">
        <f>$B$61*$B$62/12</f>
      </c>
      <c r="E66" s="11">
        <f>ROUND(N(B66)*N(D66),2)</f>
      </c>
      <c r="F66" s="11">
        <f>IF($D$34=0,"",E66/$D$34)</f>
      </c>
      <c r="G66" s="17">
        <f>IF($E$81=0,"",E66/$E$81)</f>
      </c>
      <c r="H66" s="22" t="s">
        <v>92</v>
      </c>
    </row>
    <row r="67" spans="1:8" x14ac:dyDescent="0.25">
      <c r="A67" s="18" t="s">
        <v>95</v>
      </c>
      <c r="B67" s="20">
        <f>(E46+E57)*$B$60</f>
      </c>
      <c r="C67" s="19" t="s">
        <v>91</v>
      </c>
      <c r="D67" s="21">
        <v>0.01</v>
      </c>
      <c r="E67" s="11">
        <f>ROUND(N(B67)*N(D67),2)</f>
      </c>
      <c r="F67" s="11">
        <f>IF($D$34=0,"",E67/$D$34)</f>
      </c>
      <c r="G67" s="17">
        <f>IF($E$81=0,"",E67/$E$81)</f>
      </c>
      <c r="H67" s="22" t="s">
        <v>96</v>
      </c>
    </row>
    <row r="68" spans="1:7" x14ac:dyDescent="0.25">
      <c r="A68" s="13" t="s">
        <v>97</v>
      </c>
      <c r="E68" s="15">
        <f>SUM(E65:E67)</f>
      </c>
      <c r="F68" s="11">
        <f>IF($D$34=0,"",E68/$D$34)</f>
      </c>
      <c r="G68" s="17">
        <f>IF($E$81=0,"",E68/$E$81)</f>
      </c>
    </row>
    <row r="70" spans="1:8" x14ac:dyDescent="0.25">
      <c r="A70" s="7" t="s">
        <v>98</v>
      </c>
      <c r="B70" s="7"/>
      <c r="C70" s="7"/>
      <c r="D70" s="7"/>
      <c r="E70" s="7"/>
      <c r="F70" s="7"/>
      <c r="G70" s="7"/>
      <c r="H70" s="7"/>
    </row>
    <row r="71" ht="30" customHeight="1" spans="1:8" x14ac:dyDescent="0.25">
      <c r="A71" s="8" t="s">
        <v>45</v>
      </c>
      <c r="B71" s="8" t="s">
        <v>46</v>
      </c>
      <c r="C71" s="8" t="s">
        <v>8</v>
      </c>
      <c r="D71" s="8" t="s">
        <v>47</v>
      </c>
      <c r="E71" s="8" t="s">
        <v>48</v>
      </c>
      <c r="F71" s="8" t="s">
        <v>49</v>
      </c>
      <c r="G71" s="8" t="s">
        <v>50</v>
      </c>
      <c r="H71" s="8" t="s">
        <v>51</v>
      </c>
    </row>
    <row r="72" spans="1:8" x14ac:dyDescent="0.25">
      <c r="A72" s="18" t="s">
        <v>99</v>
      </c>
      <c r="B72" s="20">
        <f>$F$34</f>
      </c>
      <c r="C72" s="19" t="s">
        <v>100</v>
      </c>
      <c r="D72" s="21">
        <v>0.03</v>
      </c>
      <c r="E72" s="11">
        <f>ROUND(N(B72)*N(D72),2)</f>
      </c>
      <c r="F72" s="11">
        <f>IF($D$34=0,"",E72/$D$34)</f>
      </c>
      <c r="G72" s="17">
        <f>IF($E$81=0,"",E72/$E$81)</f>
      </c>
      <c r="H72" s="22" t="s">
        <v>101</v>
      </c>
    </row>
    <row r="73" spans="1:7" x14ac:dyDescent="0.25">
      <c r="A73" s="18" t="s">
        <v>102</v>
      </c>
      <c r="B73" s="9">
        <v>1</v>
      </c>
      <c r="C73" s="19" t="s">
        <v>53</v>
      </c>
      <c r="D73" s="10">
        <v>45000</v>
      </c>
      <c r="E73" s="11">
        <f>ROUND(N(B73)*N(D73),2)</f>
      </c>
      <c r="F73" s="11">
        <f>IF($D$34=0,"",E73/$D$34)</f>
      </c>
      <c r="G73" s="17">
        <f>IF($E$81=0,"",E73/$E$81)</f>
      </c>
    </row>
    <row r="74" spans="1:7" x14ac:dyDescent="0.25">
      <c r="A74" s="18" t="s">
        <v>103</v>
      </c>
      <c r="B74" s="20">
        <f>$F$34</f>
      </c>
      <c r="C74" s="19" t="s">
        <v>100</v>
      </c>
      <c r="D74" s="21">
        <v>0.02</v>
      </c>
      <c r="E74" s="11">
        <f>ROUND(N(B74)*N(D74),2)</f>
      </c>
      <c r="F74" s="11">
        <f>IF($D$34=0,"",E74/$D$34)</f>
      </c>
      <c r="G74" s="17">
        <f>IF($E$81=0,"",E74/$E$81)</f>
      </c>
    </row>
    <row r="75" spans="1:8" x14ac:dyDescent="0.25">
      <c r="A75" s="18" t="s">
        <v>104</v>
      </c>
      <c r="B75" s="20">
        <f>E57</f>
      </c>
      <c r="C75" s="19" t="s">
        <v>105</v>
      </c>
      <c r="D75" s="21">
        <v>0.01</v>
      </c>
      <c r="E75" s="11">
        <f>ROUND(N(B75)*N(D75),2)</f>
      </c>
      <c r="F75" s="11">
        <f>IF($D$34=0,"",E75/$D$34)</f>
      </c>
      <c r="G75" s="17">
        <f>IF($E$81=0,"",E75/$E$81)</f>
      </c>
      <c r="H75" s="22" t="s">
        <v>106</v>
      </c>
    </row>
    <row r="76" spans="1:7" x14ac:dyDescent="0.25">
      <c r="A76" s="18" t="s">
        <v>107</v>
      </c>
      <c r="B76" s="9">
        <v>1</v>
      </c>
      <c r="C76" s="19" t="s">
        <v>53</v>
      </c>
      <c r="D76" s="10">
        <v>15000</v>
      </c>
      <c r="E76" s="11">
        <f>ROUND(N(B76)*N(D76),2)</f>
      </c>
      <c r="F76" s="11">
        <f>IF($D$34=0,"",E76/$D$34)</f>
      </c>
      <c r="G76" s="17">
        <f>IF($E$81=0,"",E76/$E$81)</f>
      </c>
    </row>
    <row r="77" spans="1:7" x14ac:dyDescent="0.25">
      <c r="A77" s="13" t="s">
        <v>108</v>
      </c>
      <c r="E77" s="15">
        <f>SUM(E72:E76)</f>
      </c>
      <c r="F77" s="11">
        <f>IF($D$34=0,"",E77/$D$34)</f>
      </c>
      <c r="G77" s="17">
        <f>IF($E$81=0,"",E77/$E$81)</f>
      </c>
    </row>
    <row r="79" spans="1:8" x14ac:dyDescent="0.25">
      <c r="A79" s="7" t="s">
        <v>109</v>
      </c>
      <c r="B79" s="7"/>
      <c r="C79" s="7"/>
      <c r="D79" s="7"/>
      <c r="E79" s="7"/>
      <c r="F79" s="7"/>
      <c r="G79" s="7"/>
      <c r="H79" s="7"/>
    </row>
    <row r="80" spans="1:5" x14ac:dyDescent="0.25">
      <c r="A80" s="27" t="s">
        <v>110</v>
      </c>
      <c r="B80" s="27"/>
      <c r="C80" s="27"/>
      <c r="D80" s="27"/>
      <c r="E80" s="11">
        <f>$F$34</f>
      </c>
    </row>
    <row r="81" spans="1:7" x14ac:dyDescent="0.25">
      <c r="A81" s="27" t="s">
        <v>111</v>
      </c>
      <c r="B81" s="27"/>
      <c r="C81" s="27"/>
      <c r="D81" s="27"/>
      <c r="E81" s="11">
        <f>E46+E57+E68+E77</f>
      </c>
      <c r="F81" s="11">
        <f>IF($D$34=0,"",E81/$D$34)</f>
      </c>
      <c r="G81" s="17">
        <f>IF($E$81=0,"",E81/$E$81)</f>
      </c>
    </row>
    <row r="82" spans="1:5" x14ac:dyDescent="0.25">
      <c r="A82" s="28" t="s">
        <v>112</v>
      </c>
      <c r="B82" s="28"/>
      <c r="C82" s="28"/>
      <c r="D82" s="28"/>
      <c r="E82" s="29">
        <f>E80-E81</f>
      </c>
    </row>
    <row r="83" spans="1:8" x14ac:dyDescent="0.25">
      <c r="A83" s="27" t="s">
        <v>113</v>
      </c>
      <c r="B83" s="27"/>
      <c r="C83" s="27"/>
      <c r="D83" s="27"/>
      <c r="E83" s="17">
        <f>IF(E80=0,"",E82/E80)</f>
      </c>
      <c r="F83" s="16" t="s">
        <v>114</v>
      </c>
      <c r="G83" s="21">
        <v>0.15</v>
      </c>
      <c r="H83" s="24" t="s">
        <v>115</v>
      </c>
    </row>
    <row r="84" spans="1:8" x14ac:dyDescent="0.25">
      <c r="A84" s="27" t="s">
        <v>116</v>
      </c>
      <c r="B84" s="27"/>
      <c r="C84" s="27"/>
      <c r="D84" s="27"/>
      <c r="E84" s="17">
        <f>IF(E81=0,"",E82/E81)</f>
      </c>
      <c r="F84" s="16" t="s">
        <v>114</v>
      </c>
      <c r="G84" s="21">
        <v>0.18</v>
      </c>
      <c r="H84" s="24" t="s">
        <v>117</v>
      </c>
    </row>
    <row r="85" spans="1:8" x14ac:dyDescent="0.25">
      <c r="A85" s="27" t="s">
        <v>118</v>
      </c>
      <c r="B85" s="27"/>
      <c r="C85" s="27"/>
      <c r="D85" s="27"/>
      <c r="E85" s="11">
        <f>(E46+E57)*(1-$B$60)</f>
      </c>
      <c r="H85" s="24" t="s">
        <v>119</v>
      </c>
    </row>
    <row r="86" spans="1:5" x14ac:dyDescent="0.25">
      <c r="A86" s="27" t="s">
        <v>120</v>
      </c>
      <c r="B86" s="27"/>
      <c r="C86" s="27"/>
      <c r="D86" s="27"/>
      <c r="E86" s="17">
        <f>IF(E85=0,"",E82/E85)</f>
      </c>
    </row>
    <row r="87" spans="1:5" x14ac:dyDescent="0.25">
      <c r="A87" s="27" t="s">
        <v>121</v>
      </c>
      <c r="B87" s="27"/>
      <c r="C87" s="27"/>
      <c r="D87" s="27"/>
      <c r="E87" s="17">
        <f>IF(OR(E86="",$B$62=0),"",E86/$B$62*12)</f>
      </c>
    </row>
    <row r="88" spans="1:5" x14ac:dyDescent="0.25">
      <c r="A88" s="27" t="s">
        <v>122</v>
      </c>
      <c r="B88" s="27"/>
      <c r="C88" s="27"/>
      <c r="D88" s="27"/>
      <c r="E88" s="11">
        <f>IF($D$34=0,"",E81/$D$34)</f>
      </c>
    </row>
    <row r="89" spans="1:5" x14ac:dyDescent="0.25">
      <c r="A89" s="27" t="s">
        <v>123</v>
      </c>
      <c r="B89" s="27"/>
      <c r="C89" s="27"/>
      <c r="D89" s="27"/>
      <c r="E89" s="11">
        <f>IF(B51=0,"",(E51+E52)/B51)</f>
      </c>
    </row>
    <row r="90" spans="1:5" x14ac:dyDescent="0.25">
      <c r="A90" s="27" t="s">
        <v>124</v>
      </c>
      <c r="B90" s="27"/>
      <c r="C90" s="27"/>
      <c r="D90" s="27"/>
      <c r="E90" s="17">
        <f>IF(E80=0,"",E46/E80)</f>
      </c>
    </row>
    <row r="91" spans="1:5" x14ac:dyDescent="0.25">
      <c r="A91" s="27" t="s">
        <v>125</v>
      </c>
      <c r="B91" s="27"/>
      <c r="C91" s="27"/>
      <c r="D91" s="27"/>
      <c r="E91" s="11">
        <f>IF($D$34=0,"",(E81-($F$34-SUMIF($B$10:$B$33,"Wohnung",$F$10:$F$33)-SUMIF($B$10:$B$33,"Gewerbe",$F$10:$F$33)))/$D$34)</f>
      </c>
    </row>
    <row r="92" spans="1:8" x14ac:dyDescent="0.25">
      <c r="A92" s="27" t="s">
        <v>126</v>
      </c>
      <c r="B92" s="27"/>
      <c r="C92" s="27"/>
      <c r="D92" s="27"/>
      <c r="E92" s="11">
        <f>IF(OR($D$34=0,G83&gt;=1),"",(E81/(1-G83)-($F$34-SUMIF($B$10:$B$33,"Wohnung",$F$10:$F$33)-SUMIF($B$10:$B$33,"Gewerbe",$F$10:$F$33)))/$D$34)</f>
      </c>
      <c r="H92" s="24" t="s">
        <v>127</v>
      </c>
    </row>
    <row r="94" spans="1:8" x14ac:dyDescent="0.25">
      <c r="A94" s="30" t="s">
        <v>128</v>
      </c>
      <c r="B94" s="30"/>
      <c r="C94" s="30"/>
      <c r="D94" s="30"/>
      <c r="E94" s="30"/>
      <c r="F94" s="30"/>
      <c r="G94" s="30"/>
      <c r="H94" s="30"/>
    </row>
    <row r="95" spans="1:8" x14ac:dyDescent="0.25">
      <c r="A95" s="30"/>
      <c r="B95" s="30"/>
      <c r="C95" s="30"/>
      <c r="D95" s="30"/>
      <c r="E95" s="30"/>
      <c r="F95" s="30"/>
      <c r="G95" s="30"/>
      <c r="H95" s="30"/>
    </row>
    <row r="96" spans="1:8" x14ac:dyDescent="0.25">
      <c r="A96" s="30"/>
      <c r="B96" s="30"/>
      <c r="C96" s="30"/>
      <c r="D96" s="30"/>
      <c r="E96" s="30"/>
      <c r="F96" s="30"/>
      <c r="G96" s="30"/>
      <c r="H96" s="30"/>
    </row>
    <row r="97" spans="1:8" x14ac:dyDescent="0.25">
      <c r="A97" s="30"/>
      <c r="B97" s="30"/>
      <c r="C97" s="30"/>
      <c r="D97" s="30"/>
      <c r="E97" s="30"/>
      <c r="F97" s="30"/>
      <c r="G97" s="30"/>
      <c r="H97" s="30"/>
    </row>
    <row r="99" spans="1:8" x14ac:dyDescent="0.25">
      <c r="A99" s="31" t="s">
        <v>129</v>
      </c>
      <c r="B99" s="31"/>
      <c r="C99" s="31"/>
      <c r="D99" s="31"/>
      <c r="E99" s="31"/>
      <c r="F99" s="31"/>
      <c r="G99" s="31"/>
      <c r="H99" s="31"/>
    </row>
  </sheetData>
  <mergeCells count="33">
    <mergeCell ref="A1:H1"/>
    <mergeCell ref="A2:H2"/>
    <mergeCell ref="B5:E5"/>
    <mergeCell ref="G5:H5"/>
    <mergeCell ref="B6:E6"/>
    <mergeCell ref="G6:H6"/>
    <mergeCell ref="A8:H8"/>
    <mergeCell ref="A35:E35"/>
    <mergeCell ref="A36:E36"/>
    <mergeCell ref="A38:H38"/>
    <mergeCell ref="A48:H48"/>
    <mergeCell ref="A59:H59"/>
    <mergeCell ref="C60:H60"/>
    <mergeCell ref="C61:H61"/>
    <mergeCell ref="C62:H62"/>
    <mergeCell ref="C63:H63"/>
    <mergeCell ref="A70:H70"/>
    <mergeCell ref="A79:H79"/>
    <mergeCell ref="A80:D80"/>
    <mergeCell ref="A81:D81"/>
    <mergeCell ref="A82:D82"/>
    <mergeCell ref="A83:D83"/>
    <mergeCell ref="A84:D84"/>
    <mergeCell ref="A85:D85"/>
    <mergeCell ref="A86:D86"/>
    <mergeCell ref="A87:D87"/>
    <mergeCell ref="A88:D88"/>
    <mergeCell ref="A89:D89"/>
    <mergeCell ref="A90:D90"/>
    <mergeCell ref="A91:D91"/>
    <mergeCell ref="A92:D92"/>
    <mergeCell ref="A94:H97"/>
    <mergeCell ref="A99:H99"/>
  </mergeCells>
  <conditionalFormatting sqref="G10:G33">
    <cfRule type="expression" dxfId="0" priority="1">
      <formula>G10="verkauft"</formula>
    </cfRule>
    <cfRule type="expression" dxfId="1" priority="2">
      <formula>G10="reserviert"</formula>
    </cfRule>
  </conditionalFormatting>
  <conditionalFormatting sqref="E83">
    <cfRule type="expression" dxfId="2" priority="1">
      <formula>AND(ISNUMBER(E83),E83&gt;=G83)</formula>
    </cfRule>
    <cfRule type="expression" dxfId="3" priority="2">
      <formula>AND(ISNUMBER(E83),E83&gt;=0,E83&lt;G83)</formula>
    </cfRule>
    <cfRule type="expression" dxfId="4" priority="3">
      <formula>AND(ISNUMBER(E83),E83&lt;0)</formula>
    </cfRule>
  </conditionalFormatting>
  <conditionalFormatting sqref="E84">
    <cfRule type="expression" dxfId="5" priority="1">
      <formula>AND(ISNUMBER(E84),E84&gt;=G84)</formula>
    </cfRule>
    <cfRule type="expression" dxfId="6" priority="2">
      <formula>AND(ISNUMBER(E84),E84&gt;=0,E84&lt;G84)</formula>
    </cfRule>
    <cfRule type="expression" dxfId="7" priority="3">
      <formula>AND(ISNUMBER(E84),E84&lt;0)</formula>
    </cfRule>
  </conditionalFormatting>
  <conditionalFormatting sqref="E82">
    <cfRule type="expression" dxfId="8" priority="4">
      <formula>E82&lt;0</formula>
    </cfRule>
  </conditionalFormatting>
  <dataValidations count="5">
    <dataValidation type="list" allowBlank="1" showErrorMessage="1" error="Bitte einen Eintrag aus der Liste wählen." sqref="B10:B33">
      <formula1>"Wohnung,Gewerbe,Stellplatz,Sonstiges"</formula1>
    </dataValidation>
    <dataValidation type="decimal" allowBlank="1" showErrorMessage="1" error="Anteil zwischen 0 % und 100 %" sqref="B60">
      <formula1>0</formula1>
      <formula2>1</formula2>
    </dataValidation>
    <dataValidation type="decimal" allowBlank="1" showErrorMessage="1" error="Zinssatz zwischen 0 % und 20 %" sqref="B61">
      <formula1>0</formula1>
      <formula2>0.2</formula2>
    </dataValidation>
    <dataValidation type="decimal" allowBlank="1" showErrorMessage="1" error="Anteil zwischen 0 % und 100 %" sqref="B63">
      <formula1>0</formula1>
      <formula2>1</formula2>
    </dataValidation>
    <dataValidation type="list" allowBlank="1" showErrorMessage="1" error="Bitte einen Eintrag aus der Liste wählen." sqref="G10:G33">
      <formula1>"frei,reserviert,verkauft"</formula1>
    </dataValidation>
  </dataValidations>
  <pageMargins left="0.5" right="0.5" top="0.6" bottom="0.6" header="0.3" footer="0.3"/>
  <pageSetup paperSize="9" orientation="portrait" horizontalDpi="4294967295" verticalDpi="4294967295" scale="100" fitToWidth="1" fitToHeight="0"/>
  <headerFooter>
    <oddFooter>&amp;L&amp;8BauDock · Bausoftware für Bau &amp; Handwerk · baudock.com&amp;6   Muster ohne Gewähr&amp;R&amp;8Seite &amp;P von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Kalkulation</vt:lpstr>
    </vt:vector>
  </TitlesOfParts>
  <Company>BauDock · baudock.com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BauDock</dc:creator>
  <dc:title>Bauträgerkalkulation</dc:title>
  <dc:subject/>
  <dc:description/>
  <cp:keywords/>
  <cp:category/>
  <cp:lastModifiedBy>Unknown</cp:lastModifiedBy>
  <dcterms:created xsi:type="dcterms:W3CDTF">2026-10-24T08:40:52Z</dcterms:created>
  <dcterms:modified xsi:type="dcterms:W3CDTF">2026-10-24T08:40:52Z</dcterms:modified>
</cp:coreProperties>
</file>